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_Profiles\Desktop\Дирекция\Пионткевич_МВ\2024\ИБ\"/>
    </mc:Choice>
  </mc:AlternateContent>
  <bookViews>
    <workbookView xWindow="0" yWindow="0" windowWidth="23040" windowHeight="9192"/>
  </bookViews>
  <sheets>
    <sheet name="план 2023_Инженерные_решения_" sheetId="1" r:id="rId1"/>
  </sheets>
  <externalReferences>
    <externalReference r:id="rId2"/>
  </externalReferences>
  <definedNames>
    <definedName name="_xlnm.Print_Titles" localSheetId="0">'план 2023_Инженерные_решения_'!$36:$36</definedName>
    <definedName name="_xlnm.Print_Area" localSheetId="0">'план 2023_Инженерные_решения_'!$A$1:$AG$273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8" i="1" l="1"/>
  <c r="X254" i="1"/>
  <c r="K254" i="1"/>
  <c r="I254" i="1"/>
  <c r="X253" i="1"/>
  <c r="X252" i="1" s="1"/>
  <c r="K253" i="1"/>
  <c r="I253" i="1"/>
  <c r="AG252" i="1"/>
  <c r="AG246" i="1" s="1"/>
  <c r="AF252" i="1"/>
  <c r="AE252" i="1"/>
  <c r="AD252" i="1"/>
  <c r="AC252" i="1"/>
  <c r="AB252" i="1"/>
  <c r="AA252" i="1"/>
  <c r="Z252" i="1"/>
  <c r="Y252" i="1"/>
  <c r="Y246" i="1" s="1"/>
  <c r="W252" i="1"/>
  <c r="V252" i="1"/>
  <c r="U252" i="1"/>
  <c r="T252" i="1"/>
  <c r="S252" i="1"/>
  <c r="R252" i="1"/>
  <c r="Q252" i="1"/>
  <c r="P252" i="1"/>
  <c r="N252" i="1"/>
  <c r="M252" i="1"/>
  <c r="L252" i="1"/>
  <c r="J252" i="1"/>
  <c r="J246" i="1" s="1"/>
  <c r="X251" i="1"/>
  <c r="K251" i="1"/>
  <c r="O251" i="1" s="1"/>
  <c r="O250" i="1" s="1"/>
  <c r="I251" i="1"/>
  <c r="I250" i="1" s="1"/>
  <c r="AG250" i="1"/>
  <c r="AF250" i="1"/>
  <c r="AE250" i="1"/>
  <c r="AD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Q250" i="1"/>
  <c r="P250" i="1"/>
  <c r="N250" i="1"/>
  <c r="M250" i="1"/>
  <c r="L250" i="1"/>
  <c r="K250" i="1"/>
  <c r="J250" i="1"/>
  <c r="X249" i="1"/>
  <c r="I249" i="1" s="1"/>
  <c r="K249" i="1"/>
  <c r="K248" i="1" s="1"/>
  <c r="AG248" i="1"/>
  <c r="AF248" i="1"/>
  <c r="AF246" i="1" s="1"/>
  <c r="AE248" i="1"/>
  <c r="AD248" i="1"/>
  <c r="AC248" i="1"/>
  <c r="AB248" i="1"/>
  <c r="AB246" i="1" s="1"/>
  <c r="AA248" i="1"/>
  <c r="Z248" i="1"/>
  <c r="Y248" i="1"/>
  <c r="W248" i="1"/>
  <c r="V248" i="1"/>
  <c r="U248" i="1"/>
  <c r="U246" i="1" s="1"/>
  <c r="T248" i="1"/>
  <c r="S248" i="1"/>
  <c r="R248" i="1"/>
  <c r="Q248" i="1"/>
  <c r="Q246" i="1" s="1"/>
  <c r="P248" i="1"/>
  <c r="N248" i="1"/>
  <c r="M248" i="1"/>
  <c r="M246" i="1" s="1"/>
  <c r="L248" i="1"/>
  <c r="J248" i="1"/>
  <c r="AC246" i="1"/>
  <c r="V246" i="1"/>
  <c r="R246" i="1"/>
  <c r="N246" i="1"/>
  <c r="K245" i="1"/>
  <c r="K244" i="1" s="1"/>
  <c r="K242" i="1" s="1"/>
  <c r="I245" i="1"/>
  <c r="AG244" i="1"/>
  <c r="AG242" i="1" s="1"/>
  <c r="AF244" i="1"/>
  <c r="AF242" i="1" s="1"/>
  <c r="AE244" i="1"/>
  <c r="AE242" i="1" s="1"/>
  <c r="AD244" i="1"/>
  <c r="AD242" i="1" s="1"/>
  <c r="AC244" i="1"/>
  <c r="AC242" i="1" s="1"/>
  <c r="AB244" i="1"/>
  <c r="AB242" i="1" s="1"/>
  <c r="AA244" i="1"/>
  <c r="AA242" i="1" s="1"/>
  <c r="Z244" i="1"/>
  <c r="Y244" i="1"/>
  <c r="Y242" i="1" s="1"/>
  <c r="X244" i="1"/>
  <c r="X242" i="1" s="1"/>
  <c r="W244" i="1"/>
  <c r="W242" i="1" s="1"/>
  <c r="V244" i="1"/>
  <c r="V242" i="1" s="1"/>
  <c r="U244" i="1"/>
  <c r="U242" i="1" s="1"/>
  <c r="T244" i="1"/>
  <c r="T242" i="1" s="1"/>
  <c r="S244" i="1"/>
  <c r="S242" i="1" s="1"/>
  <c r="R244" i="1"/>
  <c r="Q244" i="1"/>
  <c r="Q242" i="1" s="1"/>
  <c r="P244" i="1"/>
  <c r="P242" i="1" s="1"/>
  <c r="N244" i="1"/>
  <c r="N242" i="1" s="1"/>
  <c r="M244" i="1"/>
  <c r="M242" i="1" s="1"/>
  <c r="L244" i="1"/>
  <c r="L242" i="1" s="1"/>
  <c r="J244" i="1"/>
  <c r="J242" i="1" s="1"/>
  <c r="I244" i="1"/>
  <c r="I242" i="1" s="1"/>
  <c r="Z242" i="1"/>
  <c r="R242" i="1"/>
  <c r="K241" i="1"/>
  <c r="I241" i="1"/>
  <c r="K240" i="1"/>
  <c r="I240" i="1"/>
  <c r="K239" i="1"/>
  <c r="I239" i="1"/>
  <c r="O239" i="1" s="1"/>
  <c r="AG238" i="1"/>
  <c r="AF238" i="1"/>
  <c r="AF236" i="1" s="1"/>
  <c r="AE238" i="1"/>
  <c r="AE236" i="1" s="1"/>
  <c r="AD238" i="1"/>
  <c r="AC238" i="1"/>
  <c r="AB238" i="1"/>
  <c r="AB236" i="1" s="1"/>
  <c r="AA238" i="1"/>
  <c r="AA236" i="1" s="1"/>
  <c r="Z238" i="1"/>
  <c r="Z236" i="1" s="1"/>
  <c r="Y238" i="1"/>
  <c r="X238" i="1"/>
  <c r="X236" i="1" s="1"/>
  <c r="W238" i="1"/>
  <c r="W236" i="1" s="1"/>
  <c r="V238" i="1"/>
  <c r="U238" i="1"/>
  <c r="T238" i="1"/>
  <c r="T236" i="1" s="1"/>
  <c r="S238" i="1"/>
  <c r="S236" i="1" s="1"/>
  <c r="R238" i="1"/>
  <c r="R236" i="1" s="1"/>
  <c r="Q238" i="1"/>
  <c r="P238" i="1"/>
  <c r="P236" i="1" s="1"/>
  <c r="N238" i="1"/>
  <c r="M238" i="1"/>
  <c r="M236" i="1" s="1"/>
  <c r="L238" i="1"/>
  <c r="L236" i="1" s="1"/>
  <c r="J238" i="1"/>
  <c r="AG236" i="1"/>
  <c r="AD236" i="1"/>
  <c r="AC236" i="1"/>
  <c r="Y236" i="1"/>
  <c r="V236" i="1"/>
  <c r="U236" i="1"/>
  <c r="Q236" i="1"/>
  <c r="N236" i="1"/>
  <c r="J236" i="1"/>
  <c r="K235" i="1"/>
  <c r="K234" i="1" s="1"/>
  <c r="I235" i="1"/>
  <c r="R234" i="1"/>
  <c r="Q234" i="1"/>
  <c r="P234" i="1"/>
  <c r="K233" i="1"/>
  <c r="K229" i="1" s="1"/>
  <c r="I233" i="1"/>
  <c r="K232" i="1"/>
  <c r="I232" i="1"/>
  <c r="O231" i="1"/>
  <c r="K231" i="1"/>
  <c r="I231" i="1"/>
  <c r="K230" i="1"/>
  <c r="I230" i="1"/>
  <c r="I229" i="1" s="1"/>
  <c r="AG229" i="1"/>
  <c r="AF229" i="1"/>
  <c r="AE229" i="1"/>
  <c r="AE228" i="1" s="1"/>
  <c r="AD229" i="1"/>
  <c r="AD228" i="1" s="1"/>
  <c r="AC229" i="1"/>
  <c r="AB229" i="1"/>
  <c r="AA229" i="1"/>
  <c r="AA228" i="1" s="1"/>
  <c r="Z229" i="1"/>
  <c r="Y229" i="1"/>
  <c r="X229" i="1"/>
  <c r="W229" i="1"/>
  <c r="W228" i="1" s="1"/>
  <c r="V229" i="1"/>
  <c r="V228" i="1" s="1"/>
  <c r="U229" i="1"/>
  <c r="T229" i="1"/>
  <c r="S229" i="1"/>
  <c r="S228" i="1" s="1"/>
  <c r="R229" i="1"/>
  <c r="Q229" i="1"/>
  <c r="P229" i="1"/>
  <c r="N229" i="1"/>
  <c r="M229" i="1"/>
  <c r="M228" i="1" s="1"/>
  <c r="L229" i="1"/>
  <c r="J229" i="1"/>
  <c r="AG228" i="1"/>
  <c r="AF228" i="1"/>
  <c r="AC228" i="1"/>
  <c r="AB228" i="1"/>
  <c r="Z228" i="1"/>
  <c r="Y228" i="1"/>
  <c r="X228" i="1"/>
  <c r="U228" i="1"/>
  <c r="T228" i="1"/>
  <c r="Q228" i="1"/>
  <c r="P228" i="1"/>
  <c r="N228" i="1"/>
  <c r="L228" i="1"/>
  <c r="J228" i="1"/>
  <c r="O227" i="1"/>
  <c r="O226" i="1" s="1"/>
  <c r="K227" i="1"/>
  <c r="I227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Q226" i="1"/>
  <c r="P226" i="1"/>
  <c r="N226" i="1"/>
  <c r="M226" i="1"/>
  <c r="L226" i="1"/>
  <c r="K226" i="1"/>
  <c r="J226" i="1"/>
  <c r="I226" i="1"/>
  <c r="K225" i="1"/>
  <c r="I225" i="1"/>
  <c r="O225" i="1" s="1"/>
  <c r="K224" i="1"/>
  <c r="I224" i="1"/>
  <c r="O224" i="1" s="1"/>
  <c r="K223" i="1"/>
  <c r="I223" i="1"/>
  <c r="K222" i="1"/>
  <c r="I222" i="1"/>
  <c r="K221" i="1"/>
  <c r="O221" i="1" s="1"/>
  <c r="I221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N220" i="1"/>
  <c r="M220" i="1"/>
  <c r="L220" i="1"/>
  <c r="J220" i="1"/>
  <c r="K219" i="1"/>
  <c r="I219" i="1"/>
  <c r="O219" i="1" s="1"/>
  <c r="K218" i="1"/>
  <c r="I218" i="1"/>
  <c r="O218" i="1" s="1"/>
  <c r="K217" i="1"/>
  <c r="K214" i="1" s="1"/>
  <c r="I217" i="1"/>
  <c r="K216" i="1"/>
  <c r="I216" i="1"/>
  <c r="O215" i="1"/>
  <c r="K215" i="1"/>
  <c r="I215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N214" i="1"/>
  <c r="M214" i="1"/>
  <c r="L214" i="1"/>
  <c r="J214" i="1"/>
  <c r="K213" i="1"/>
  <c r="O213" i="1" s="1"/>
  <c r="I213" i="1"/>
  <c r="O212" i="1"/>
  <c r="K212" i="1"/>
  <c r="I212" i="1"/>
  <c r="AG211" i="1"/>
  <c r="AF211" i="1"/>
  <c r="AF203" i="1" s="1"/>
  <c r="AE211" i="1"/>
  <c r="AD211" i="1"/>
  <c r="AC211" i="1"/>
  <c r="AB211" i="1"/>
  <c r="AB203" i="1" s="1"/>
  <c r="AA211" i="1"/>
  <c r="Z211" i="1"/>
  <c r="Y211" i="1"/>
  <c r="X211" i="1"/>
  <c r="X203" i="1" s="1"/>
  <c r="W211" i="1"/>
  <c r="V211" i="1"/>
  <c r="U211" i="1"/>
  <c r="T211" i="1"/>
  <c r="T203" i="1" s="1"/>
  <c r="S211" i="1"/>
  <c r="R211" i="1"/>
  <c r="Q211" i="1"/>
  <c r="P211" i="1"/>
  <c r="P203" i="1" s="1"/>
  <c r="N211" i="1"/>
  <c r="M211" i="1"/>
  <c r="L211" i="1"/>
  <c r="K211" i="1"/>
  <c r="J211" i="1"/>
  <c r="I211" i="1"/>
  <c r="K210" i="1"/>
  <c r="K208" i="1" s="1"/>
  <c r="I210" i="1"/>
  <c r="O210" i="1" s="1"/>
  <c r="K209" i="1"/>
  <c r="I209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N208" i="1"/>
  <c r="M208" i="1"/>
  <c r="L208" i="1"/>
  <c r="J208" i="1"/>
  <c r="K207" i="1"/>
  <c r="I207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N206" i="1"/>
  <c r="M206" i="1"/>
  <c r="L206" i="1"/>
  <c r="K206" i="1"/>
  <c r="J206" i="1"/>
  <c r="K205" i="1"/>
  <c r="K204" i="1" s="1"/>
  <c r="I205" i="1"/>
  <c r="AG204" i="1"/>
  <c r="AF204" i="1"/>
  <c r="AE204" i="1"/>
  <c r="AE203" i="1" s="1"/>
  <c r="AD204" i="1"/>
  <c r="AC204" i="1"/>
  <c r="AB204" i="1"/>
  <c r="AA204" i="1"/>
  <c r="AA203" i="1" s="1"/>
  <c r="Z204" i="1"/>
  <c r="Y204" i="1"/>
  <c r="X204" i="1"/>
  <c r="W204" i="1"/>
  <c r="W203" i="1" s="1"/>
  <c r="V204" i="1"/>
  <c r="U204" i="1"/>
  <c r="T204" i="1"/>
  <c r="S204" i="1"/>
  <c r="R204" i="1"/>
  <c r="Q204" i="1"/>
  <c r="P204" i="1"/>
  <c r="N204" i="1"/>
  <c r="M204" i="1"/>
  <c r="L204" i="1"/>
  <c r="J204" i="1"/>
  <c r="S203" i="1"/>
  <c r="K202" i="1"/>
  <c r="I202" i="1"/>
  <c r="R201" i="1"/>
  <c r="Q201" i="1"/>
  <c r="P201" i="1"/>
  <c r="I201" i="1"/>
  <c r="O200" i="1"/>
  <c r="K200" i="1"/>
  <c r="I200" i="1"/>
  <c r="K199" i="1"/>
  <c r="I199" i="1"/>
  <c r="K198" i="1"/>
  <c r="K196" i="1" s="1"/>
  <c r="I198" i="1"/>
  <c r="K197" i="1"/>
  <c r="I197" i="1"/>
  <c r="O197" i="1" s="1"/>
  <c r="AG196" i="1"/>
  <c r="AG195" i="1" s="1"/>
  <c r="AF196" i="1"/>
  <c r="AE196" i="1"/>
  <c r="AD196" i="1"/>
  <c r="AD195" i="1" s="1"/>
  <c r="AC196" i="1"/>
  <c r="AC195" i="1" s="1"/>
  <c r="AB196" i="1"/>
  <c r="AA196" i="1"/>
  <c r="Z196" i="1"/>
  <c r="Z195" i="1" s="1"/>
  <c r="Y196" i="1"/>
  <c r="Y195" i="1" s="1"/>
  <c r="X196" i="1"/>
  <c r="W196" i="1"/>
  <c r="V196" i="1"/>
  <c r="U196" i="1"/>
  <c r="U195" i="1" s="1"/>
  <c r="T196" i="1"/>
  <c r="S196" i="1"/>
  <c r="R196" i="1"/>
  <c r="R195" i="1" s="1"/>
  <c r="Q196" i="1"/>
  <c r="Q195" i="1" s="1"/>
  <c r="P196" i="1"/>
  <c r="N196" i="1"/>
  <c r="M196" i="1"/>
  <c r="M195" i="1" s="1"/>
  <c r="L196" i="1"/>
  <c r="J196" i="1"/>
  <c r="J195" i="1" s="1"/>
  <c r="AF195" i="1"/>
  <c r="AE195" i="1"/>
  <c r="AB195" i="1"/>
  <c r="AA195" i="1"/>
  <c r="X195" i="1"/>
  <c r="W195" i="1"/>
  <c r="V195" i="1"/>
  <c r="T195" i="1"/>
  <c r="S195" i="1"/>
  <c r="N195" i="1"/>
  <c r="L195" i="1"/>
  <c r="K194" i="1"/>
  <c r="I194" i="1"/>
  <c r="K193" i="1"/>
  <c r="I193" i="1"/>
  <c r="K192" i="1"/>
  <c r="I192" i="1"/>
  <c r="O192" i="1" s="1"/>
  <c r="K191" i="1"/>
  <c r="O191" i="1" s="1"/>
  <c r="I191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N190" i="1"/>
  <c r="M190" i="1"/>
  <c r="L190" i="1"/>
  <c r="K190" i="1"/>
  <c r="J190" i="1"/>
  <c r="K189" i="1"/>
  <c r="I189" i="1"/>
  <c r="O189" i="1" s="1"/>
  <c r="K188" i="1"/>
  <c r="I188" i="1"/>
  <c r="K187" i="1"/>
  <c r="I187" i="1"/>
  <c r="O187" i="1" s="1"/>
  <c r="O186" i="1"/>
  <c r="K186" i="1"/>
  <c r="I186" i="1"/>
  <c r="O185" i="1"/>
  <c r="K185" i="1"/>
  <c r="K183" i="1" s="1"/>
  <c r="I185" i="1"/>
  <c r="K184" i="1"/>
  <c r="I184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N183" i="1"/>
  <c r="M183" i="1"/>
  <c r="L183" i="1"/>
  <c r="J183" i="1"/>
  <c r="K182" i="1"/>
  <c r="I182" i="1"/>
  <c r="O182" i="1" s="1"/>
  <c r="K181" i="1"/>
  <c r="I181" i="1"/>
  <c r="AG18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P180" i="1"/>
  <c r="N180" i="1"/>
  <c r="M180" i="1"/>
  <c r="L180" i="1"/>
  <c r="J180" i="1"/>
  <c r="K179" i="1"/>
  <c r="I179" i="1"/>
  <c r="K178" i="1"/>
  <c r="K177" i="1" s="1"/>
  <c r="I178" i="1"/>
  <c r="O178" i="1" s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N177" i="1"/>
  <c r="M177" i="1"/>
  <c r="L177" i="1"/>
  <c r="J177" i="1"/>
  <c r="I177" i="1"/>
  <c r="K176" i="1"/>
  <c r="I176" i="1"/>
  <c r="O176" i="1" s="1"/>
  <c r="O175" i="1"/>
  <c r="K175" i="1"/>
  <c r="I175" i="1"/>
  <c r="AG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P174" i="1"/>
  <c r="N174" i="1"/>
  <c r="M174" i="1"/>
  <c r="L174" i="1"/>
  <c r="L166" i="1" s="1"/>
  <c r="K174" i="1"/>
  <c r="J174" i="1"/>
  <c r="O173" i="1"/>
  <c r="K173" i="1"/>
  <c r="K171" i="1" s="1"/>
  <c r="I173" i="1"/>
  <c r="K172" i="1"/>
  <c r="I172" i="1"/>
  <c r="AG171" i="1"/>
  <c r="AF171" i="1"/>
  <c r="AE171" i="1"/>
  <c r="AD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Q171" i="1"/>
  <c r="P171" i="1"/>
  <c r="N171" i="1"/>
  <c r="M171" i="1"/>
  <c r="L171" i="1"/>
  <c r="J171" i="1"/>
  <c r="K170" i="1"/>
  <c r="I170" i="1"/>
  <c r="AG169" i="1"/>
  <c r="AF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Q169" i="1"/>
  <c r="P169" i="1"/>
  <c r="N169" i="1"/>
  <c r="M169" i="1"/>
  <c r="L169" i="1"/>
  <c r="K169" i="1"/>
  <c r="J169" i="1"/>
  <c r="K168" i="1"/>
  <c r="K167" i="1" s="1"/>
  <c r="I168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S166" i="1" s="1"/>
  <c r="R167" i="1"/>
  <c r="Q167" i="1"/>
  <c r="P167" i="1"/>
  <c r="N167" i="1"/>
  <c r="N166" i="1" s="1"/>
  <c r="M167" i="1"/>
  <c r="L167" i="1"/>
  <c r="J167" i="1"/>
  <c r="J166" i="1" s="1"/>
  <c r="X165" i="1"/>
  <c r="I165" i="1" s="1"/>
  <c r="O165" i="1" s="1"/>
  <c r="O164" i="1" s="1"/>
  <c r="K165" i="1"/>
  <c r="K164" i="1" s="1"/>
  <c r="R164" i="1"/>
  <c r="Q164" i="1"/>
  <c r="P164" i="1"/>
  <c r="I164" i="1"/>
  <c r="K163" i="1"/>
  <c r="I163" i="1"/>
  <c r="K162" i="1"/>
  <c r="I162" i="1"/>
  <c r="K161" i="1"/>
  <c r="I161" i="1"/>
  <c r="O161" i="1" s="1"/>
  <c r="K160" i="1"/>
  <c r="O160" i="1" s="1"/>
  <c r="I160" i="1"/>
  <c r="AG159" i="1"/>
  <c r="AG158" i="1" s="1"/>
  <c r="AF159" i="1"/>
  <c r="AF158" i="1" s="1"/>
  <c r="AE159" i="1"/>
  <c r="AE158" i="1" s="1"/>
  <c r="AD159" i="1"/>
  <c r="AC159" i="1"/>
  <c r="AC158" i="1" s="1"/>
  <c r="AB159" i="1"/>
  <c r="AB158" i="1" s="1"/>
  <c r="AA159" i="1"/>
  <c r="AA158" i="1" s="1"/>
  <c r="Z159" i="1"/>
  <c r="Y159" i="1"/>
  <c r="Y158" i="1" s="1"/>
  <c r="X159" i="1"/>
  <c r="X158" i="1" s="1"/>
  <c r="W159" i="1"/>
  <c r="W158" i="1" s="1"/>
  <c r="V159" i="1"/>
  <c r="U159" i="1"/>
  <c r="U158" i="1" s="1"/>
  <c r="T159" i="1"/>
  <c r="T158" i="1" s="1"/>
  <c r="S159" i="1"/>
  <c r="S158" i="1" s="1"/>
  <c r="R159" i="1"/>
  <c r="Q159" i="1"/>
  <c r="Q158" i="1" s="1"/>
  <c r="P159" i="1"/>
  <c r="P158" i="1" s="1"/>
  <c r="N159" i="1"/>
  <c r="M159" i="1"/>
  <c r="M158" i="1" s="1"/>
  <c r="L159" i="1"/>
  <c r="K159" i="1"/>
  <c r="J159" i="1"/>
  <c r="J158" i="1" s="1"/>
  <c r="AD158" i="1"/>
  <c r="Z158" i="1"/>
  <c r="V158" i="1"/>
  <c r="R158" i="1"/>
  <c r="N158" i="1"/>
  <c r="L158" i="1"/>
  <c r="K157" i="1"/>
  <c r="I157" i="1"/>
  <c r="O157" i="1" s="1"/>
  <c r="K156" i="1"/>
  <c r="I156" i="1"/>
  <c r="K155" i="1"/>
  <c r="I155" i="1"/>
  <c r="I154" i="1" s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N154" i="1"/>
  <c r="M154" i="1"/>
  <c r="L154" i="1"/>
  <c r="J154" i="1"/>
  <c r="K153" i="1"/>
  <c r="K149" i="1" s="1"/>
  <c r="I153" i="1"/>
  <c r="O153" i="1" s="1"/>
  <c r="K152" i="1"/>
  <c r="I152" i="1"/>
  <c r="O152" i="1" s="1"/>
  <c r="O151" i="1"/>
  <c r="K151" i="1"/>
  <c r="I151" i="1"/>
  <c r="K150" i="1"/>
  <c r="I150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N149" i="1"/>
  <c r="M149" i="1"/>
  <c r="L149" i="1"/>
  <c r="J149" i="1"/>
  <c r="K148" i="1"/>
  <c r="O148" i="1" s="1"/>
  <c r="O147" i="1" s="1"/>
  <c r="I148" i="1"/>
  <c r="AG147" i="1"/>
  <c r="AF147" i="1"/>
  <c r="AE147" i="1"/>
  <c r="AD147" i="1"/>
  <c r="AC147" i="1"/>
  <c r="AB147" i="1"/>
  <c r="AA147" i="1"/>
  <c r="AA137" i="1" s="1"/>
  <c r="Z147" i="1"/>
  <c r="Y147" i="1"/>
  <c r="X147" i="1"/>
  <c r="W147" i="1"/>
  <c r="V147" i="1"/>
  <c r="U147" i="1"/>
  <c r="T147" i="1"/>
  <c r="S147" i="1"/>
  <c r="S137" i="1" s="1"/>
  <c r="R147" i="1"/>
  <c r="Q147" i="1"/>
  <c r="P147" i="1"/>
  <c r="N147" i="1"/>
  <c r="M147" i="1"/>
  <c r="L147" i="1"/>
  <c r="J147" i="1"/>
  <c r="I147" i="1"/>
  <c r="K146" i="1"/>
  <c r="I146" i="1"/>
  <c r="K145" i="1"/>
  <c r="I145" i="1"/>
  <c r="O145" i="1" s="1"/>
  <c r="K144" i="1"/>
  <c r="K142" i="1" s="1"/>
  <c r="I144" i="1"/>
  <c r="K143" i="1"/>
  <c r="I143" i="1"/>
  <c r="I142" i="1" s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N142" i="1"/>
  <c r="M142" i="1"/>
  <c r="L142" i="1"/>
  <c r="J142" i="1"/>
  <c r="K141" i="1"/>
  <c r="K140" i="1" s="1"/>
  <c r="I141" i="1"/>
  <c r="I140" i="1" s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N140" i="1"/>
  <c r="M140" i="1"/>
  <c r="L140" i="1"/>
  <c r="J140" i="1"/>
  <c r="O139" i="1"/>
  <c r="O138" i="1" s="1"/>
  <c r="K139" i="1"/>
  <c r="I139" i="1"/>
  <c r="I138" i="1" s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N138" i="1"/>
  <c r="N137" i="1" s="1"/>
  <c r="M138" i="1"/>
  <c r="L138" i="1"/>
  <c r="K138" i="1"/>
  <c r="J138" i="1"/>
  <c r="J137" i="1" s="1"/>
  <c r="K136" i="1"/>
  <c r="K135" i="1" s="1"/>
  <c r="I136" i="1"/>
  <c r="R135" i="1"/>
  <c r="Q135" i="1"/>
  <c r="P135" i="1"/>
  <c r="K134" i="1"/>
  <c r="I134" i="1"/>
  <c r="O134" i="1" s="1"/>
  <c r="K133" i="1"/>
  <c r="I133" i="1"/>
  <c r="K132" i="1"/>
  <c r="I132" i="1"/>
  <c r="O132" i="1" s="1"/>
  <c r="K131" i="1"/>
  <c r="O131" i="1" s="1"/>
  <c r="I131" i="1"/>
  <c r="AG130" i="1"/>
  <c r="AG129" i="1" s="1"/>
  <c r="AF130" i="1"/>
  <c r="AF129" i="1" s="1"/>
  <c r="AE130" i="1"/>
  <c r="AE129" i="1" s="1"/>
  <c r="AD130" i="1"/>
  <c r="AC130" i="1"/>
  <c r="AC129" i="1" s="1"/>
  <c r="AB130" i="1"/>
  <c r="AA130" i="1"/>
  <c r="AA129" i="1" s="1"/>
  <c r="Z130" i="1"/>
  <c r="Y130" i="1"/>
  <c r="Y129" i="1" s="1"/>
  <c r="X130" i="1"/>
  <c r="X129" i="1" s="1"/>
  <c r="W130" i="1"/>
  <c r="W129" i="1" s="1"/>
  <c r="V130" i="1"/>
  <c r="U130" i="1"/>
  <c r="U129" i="1" s="1"/>
  <c r="T130" i="1"/>
  <c r="S130" i="1"/>
  <c r="S129" i="1" s="1"/>
  <c r="R130" i="1"/>
  <c r="Q130" i="1"/>
  <c r="Q129" i="1" s="1"/>
  <c r="P130" i="1"/>
  <c r="P129" i="1" s="1"/>
  <c r="N130" i="1"/>
  <c r="N129" i="1" s="1"/>
  <c r="M130" i="1"/>
  <c r="M129" i="1" s="1"/>
  <c r="L130" i="1"/>
  <c r="K130" i="1"/>
  <c r="J130" i="1"/>
  <c r="AD129" i="1"/>
  <c r="AB129" i="1"/>
  <c r="Z129" i="1"/>
  <c r="V129" i="1"/>
  <c r="T129" i="1"/>
  <c r="L129" i="1"/>
  <c r="J129" i="1"/>
  <c r="O128" i="1"/>
  <c r="K128" i="1"/>
  <c r="I128" i="1"/>
  <c r="K127" i="1"/>
  <c r="O127" i="1" s="1"/>
  <c r="I127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S106" i="1" s="1"/>
  <c r="S94" i="1" s="1"/>
  <c r="S93" i="1" s="1"/>
  <c r="R126" i="1"/>
  <c r="Q126" i="1"/>
  <c r="P126" i="1"/>
  <c r="N126" i="1"/>
  <c r="M126" i="1"/>
  <c r="L126" i="1"/>
  <c r="J126" i="1"/>
  <c r="I126" i="1"/>
  <c r="K125" i="1"/>
  <c r="O125" i="1" s="1"/>
  <c r="I125" i="1"/>
  <c r="O124" i="1"/>
  <c r="K124" i="1"/>
  <c r="I124" i="1"/>
  <c r="K123" i="1"/>
  <c r="I123" i="1"/>
  <c r="O123" i="1" s="1"/>
  <c r="O122" i="1" s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N122" i="1"/>
  <c r="M122" i="1"/>
  <c r="L122" i="1"/>
  <c r="K122" i="1"/>
  <c r="J122" i="1"/>
  <c r="I122" i="1"/>
  <c r="K121" i="1"/>
  <c r="I121" i="1"/>
  <c r="K120" i="1"/>
  <c r="I120" i="1"/>
  <c r="O120" i="1" s="1"/>
  <c r="K119" i="1"/>
  <c r="O119" i="1" s="1"/>
  <c r="I119" i="1"/>
  <c r="O118" i="1"/>
  <c r="K118" i="1"/>
  <c r="K116" i="1" s="1"/>
  <c r="I118" i="1"/>
  <c r="K117" i="1"/>
  <c r="I117" i="1"/>
  <c r="O117" i="1" s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N116" i="1"/>
  <c r="M116" i="1"/>
  <c r="L116" i="1"/>
  <c r="J116" i="1"/>
  <c r="K115" i="1"/>
  <c r="I115" i="1"/>
  <c r="K114" i="1"/>
  <c r="I114" i="1"/>
  <c r="I112" i="1" s="1"/>
  <c r="K113" i="1"/>
  <c r="I113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N112" i="1"/>
  <c r="M112" i="1"/>
  <c r="L112" i="1"/>
  <c r="K112" i="1"/>
  <c r="J112" i="1"/>
  <c r="K111" i="1"/>
  <c r="I111" i="1"/>
  <c r="O111" i="1" s="1"/>
  <c r="O110" i="1" s="1"/>
  <c r="AG110" i="1"/>
  <c r="AF110" i="1"/>
  <c r="AE110" i="1"/>
  <c r="AD110" i="1"/>
  <c r="AC110" i="1"/>
  <c r="AB110" i="1"/>
  <c r="AA110" i="1"/>
  <c r="Z110" i="1"/>
  <c r="Y110" i="1"/>
  <c r="Y106" i="1" s="1"/>
  <c r="Y94" i="1" s="1"/>
  <c r="Y93" i="1" s="1"/>
  <c r="X110" i="1"/>
  <c r="W110" i="1"/>
  <c r="V110" i="1"/>
  <c r="U110" i="1"/>
  <c r="T110" i="1"/>
  <c r="S110" i="1"/>
  <c r="R110" i="1"/>
  <c r="Q110" i="1"/>
  <c r="P110" i="1"/>
  <c r="N110" i="1"/>
  <c r="M110" i="1"/>
  <c r="L110" i="1"/>
  <c r="K110" i="1"/>
  <c r="J110" i="1"/>
  <c r="I110" i="1"/>
  <c r="K109" i="1"/>
  <c r="K107" i="1" s="1"/>
  <c r="I109" i="1"/>
  <c r="K108" i="1"/>
  <c r="I108" i="1"/>
  <c r="I107" i="1" s="1"/>
  <c r="AG107" i="1"/>
  <c r="AG106" i="1" s="1"/>
  <c r="AF107" i="1"/>
  <c r="AE107" i="1"/>
  <c r="AD107" i="1"/>
  <c r="AD106" i="1" s="1"/>
  <c r="AC107" i="1"/>
  <c r="AB107" i="1"/>
  <c r="AA107" i="1"/>
  <c r="Z107" i="1"/>
  <c r="Z106" i="1" s="1"/>
  <c r="Y107" i="1"/>
  <c r="X107" i="1"/>
  <c r="W107" i="1"/>
  <c r="V107" i="1"/>
  <c r="V106" i="1" s="1"/>
  <c r="U107" i="1"/>
  <c r="T107" i="1"/>
  <c r="S107" i="1"/>
  <c r="R107" i="1"/>
  <c r="R106" i="1" s="1"/>
  <c r="Q107" i="1"/>
  <c r="Q106" i="1" s="1"/>
  <c r="Q94" i="1" s="1"/>
  <c r="Q93" i="1" s="1"/>
  <c r="P107" i="1"/>
  <c r="N107" i="1"/>
  <c r="M107" i="1"/>
  <c r="L107" i="1"/>
  <c r="J107" i="1"/>
  <c r="AA106" i="1"/>
  <c r="AA94" i="1" s="1"/>
  <c r="AA93" i="1" s="1"/>
  <c r="K105" i="1"/>
  <c r="I105" i="1"/>
  <c r="K104" i="1"/>
  <c r="I104" i="1"/>
  <c r="O104" i="1" s="1"/>
  <c r="K103" i="1"/>
  <c r="O103" i="1" s="1"/>
  <c r="I103" i="1"/>
  <c r="O102" i="1"/>
  <c r="K102" i="1"/>
  <c r="I102" i="1"/>
  <c r="K101" i="1"/>
  <c r="I101" i="1"/>
  <c r="O101" i="1" s="1"/>
  <c r="K100" i="1"/>
  <c r="I100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N99" i="1"/>
  <c r="M99" i="1"/>
  <c r="L99" i="1"/>
  <c r="J99" i="1"/>
  <c r="K98" i="1"/>
  <c r="I98" i="1"/>
  <c r="K97" i="1"/>
  <c r="I97" i="1"/>
  <c r="O96" i="1"/>
  <c r="K96" i="1"/>
  <c r="I96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N95" i="1"/>
  <c r="M95" i="1"/>
  <c r="L95" i="1"/>
  <c r="J95" i="1"/>
  <c r="K92" i="1"/>
  <c r="I92" i="1"/>
  <c r="O92" i="1" s="1"/>
  <c r="K91" i="1"/>
  <c r="I91" i="1"/>
  <c r="K90" i="1"/>
  <c r="I90" i="1"/>
  <c r="O90" i="1" s="1"/>
  <c r="O89" i="1"/>
  <c r="K89" i="1"/>
  <c r="I89" i="1"/>
  <c r="K88" i="1"/>
  <c r="O88" i="1" s="1"/>
  <c r="I88" i="1"/>
  <c r="K87" i="1"/>
  <c r="I87" i="1"/>
  <c r="K86" i="1"/>
  <c r="I86" i="1"/>
  <c r="K85" i="1"/>
  <c r="I85" i="1"/>
  <c r="O85" i="1" s="1"/>
  <c r="K84" i="1"/>
  <c r="O84" i="1" s="1"/>
  <c r="I84" i="1"/>
  <c r="K83" i="1"/>
  <c r="I83" i="1"/>
  <c r="O83" i="1" s="1"/>
  <c r="K82" i="1"/>
  <c r="I82" i="1"/>
  <c r="K81" i="1"/>
  <c r="I81" i="1"/>
  <c r="O81" i="1" s="1"/>
  <c r="K80" i="1"/>
  <c r="O80" i="1" s="1"/>
  <c r="I80" i="1"/>
  <c r="K79" i="1"/>
  <c r="K75" i="1" s="1"/>
  <c r="I79" i="1"/>
  <c r="K78" i="1"/>
  <c r="I78" i="1"/>
  <c r="O77" i="1"/>
  <c r="K77" i="1"/>
  <c r="I77" i="1"/>
  <c r="K76" i="1"/>
  <c r="I76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N75" i="1"/>
  <c r="M75" i="1"/>
  <c r="L75" i="1"/>
  <c r="J75" i="1"/>
  <c r="K74" i="1"/>
  <c r="O74" i="1" s="1"/>
  <c r="O73" i="1" s="1"/>
  <c r="I74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N73" i="1"/>
  <c r="M73" i="1"/>
  <c r="L73" i="1"/>
  <c r="J73" i="1"/>
  <c r="I73" i="1"/>
  <c r="K72" i="1"/>
  <c r="O72" i="1" s="1"/>
  <c r="I72" i="1"/>
  <c r="K71" i="1"/>
  <c r="I71" i="1"/>
  <c r="O71" i="1" s="1"/>
  <c r="K70" i="1"/>
  <c r="I70" i="1"/>
  <c r="K69" i="1"/>
  <c r="I69" i="1"/>
  <c r="O69" i="1" s="1"/>
  <c r="K68" i="1"/>
  <c r="O68" i="1" s="1"/>
  <c r="I68" i="1"/>
  <c r="K67" i="1"/>
  <c r="I67" i="1"/>
  <c r="K66" i="1"/>
  <c r="I66" i="1"/>
  <c r="O65" i="1"/>
  <c r="K65" i="1"/>
  <c r="I65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N64" i="1"/>
  <c r="M64" i="1"/>
  <c r="L64" i="1"/>
  <c r="J64" i="1"/>
  <c r="J38" i="1" s="1"/>
  <c r="O63" i="1"/>
  <c r="K63" i="1"/>
  <c r="I63" i="1"/>
  <c r="K62" i="1"/>
  <c r="O62" i="1" s="1"/>
  <c r="O61" i="1" s="1"/>
  <c r="I62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N61" i="1"/>
  <c r="M61" i="1"/>
  <c r="L61" i="1"/>
  <c r="K60" i="1"/>
  <c r="I60" i="1"/>
  <c r="O60" i="1" s="1"/>
  <c r="O59" i="1" s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N59" i="1"/>
  <c r="M59" i="1"/>
  <c r="L59" i="1"/>
  <c r="K59" i="1"/>
  <c r="K58" i="1"/>
  <c r="K56" i="1" s="1"/>
  <c r="I58" i="1"/>
  <c r="K57" i="1"/>
  <c r="O57" i="1" s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N56" i="1"/>
  <c r="M56" i="1"/>
  <c r="L56" i="1"/>
  <c r="K55" i="1"/>
  <c r="I55" i="1"/>
  <c r="O55" i="1" s="1"/>
  <c r="O54" i="1" s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N54" i="1"/>
  <c r="M54" i="1"/>
  <c r="L54" i="1"/>
  <c r="K54" i="1"/>
  <c r="I54" i="1"/>
  <c r="K53" i="1"/>
  <c r="I53" i="1"/>
  <c r="O53" i="1" s="1"/>
  <c r="K52" i="1"/>
  <c r="I52" i="1"/>
  <c r="O52" i="1" s="1"/>
  <c r="K51" i="1"/>
  <c r="O51" i="1" s="1"/>
  <c r="I51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N50" i="1"/>
  <c r="M50" i="1"/>
  <c r="L50" i="1"/>
  <c r="J50" i="1"/>
  <c r="K49" i="1"/>
  <c r="O49" i="1" s="1"/>
  <c r="O48" i="1" s="1"/>
  <c r="I49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N48" i="1"/>
  <c r="M48" i="1"/>
  <c r="L48" i="1"/>
  <c r="I48" i="1"/>
  <c r="K47" i="1"/>
  <c r="K46" i="1" s="1"/>
  <c r="I47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N46" i="1"/>
  <c r="N38" i="1" s="1"/>
  <c r="M46" i="1"/>
  <c r="L46" i="1"/>
  <c r="I46" i="1"/>
  <c r="K45" i="1"/>
  <c r="I45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N44" i="1"/>
  <c r="M44" i="1"/>
  <c r="L44" i="1"/>
  <c r="K44" i="1"/>
  <c r="I44" i="1"/>
  <c r="K43" i="1"/>
  <c r="I43" i="1"/>
  <c r="O43" i="1" s="1"/>
  <c r="O42" i="1" s="1"/>
  <c r="AG42" i="1"/>
  <c r="AF42" i="1"/>
  <c r="AE42" i="1"/>
  <c r="AD42" i="1"/>
  <c r="AD38" i="1" s="1"/>
  <c r="AC42" i="1"/>
  <c r="AB42" i="1"/>
  <c r="AA42" i="1"/>
  <c r="Z42" i="1"/>
  <c r="Z38" i="1" s="1"/>
  <c r="Y42" i="1"/>
  <c r="X42" i="1"/>
  <c r="W42" i="1"/>
  <c r="V42" i="1"/>
  <c r="U42" i="1"/>
  <c r="T42" i="1"/>
  <c r="S42" i="1"/>
  <c r="R42" i="1"/>
  <c r="R38" i="1" s="1"/>
  <c r="Q42" i="1"/>
  <c r="P42" i="1"/>
  <c r="N42" i="1"/>
  <c r="M42" i="1"/>
  <c r="M38" i="1" s="1"/>
  <c r="L42" i="1"/>
  <c r="K42" i="1"/>
  <c r="K41" i="1"/>
  <c r="O41" i="1" s="1"/>
  <c r="I41" i="1"/>
  <c r="K40" i="1"/>
  <c r="I40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N39" i="1"/>
  <c r="M39" i="1"/>
  <c r="L39" i="1"/>
  <c r="I39" i="1"/>
  <c r="V38" i="1"/>
  <c r="S260" i="1"/>
  <c r="R260" i="1"/>
  <c r="R259" i="1"/>
  <c r="U259" i="1"/>
  <c r="W260" i="1"/>
  <c r="V260" i="1"/>
  <c r="T260" i="1"/>
  <c r="T259" i="1"/>
  <c r="W259" i="1"/>
  <c r="U260" i="1"/>
  <c r="P260" i="1"/>
  <c r="Q260" i="1"/>
  <c r="P259" i="1"/>
  <c r="S259" i="1"/>
  <c r="V259" i="1"/>
  <c r="Q259" i="1"/>
  <c r="K203" i="1" l="1"/>
  <c r="AG94" i="1"/>
  <c r="AG93" i="1" s="1"/>
  <c r="O177" i="1"/>
  <c r="O50" i="1"/>
  <c r="K129" i="1"/>
  <c r="K158" i="1"/>
  <c r="K166" i="1"/>
  <c r="O211" i="1"/>
  <c r="K228" i="1"/>
  <c r="O40" i="1"/>
  <c r="O39" i="1" s="1"/>
  <c r="I42" i="1"/>
  <c r="I59" i="1"/>
  <c r="I61" i="1"/>
  <c r="O66" i="1"/>
  <c r="O76" i="1"/>
  <c r="O75" i="1" s="1"/>
  <c r="O78" i="1"/>
  <c r="O87" i="1"/>
  <c r="K99" i="1"/>
  <c r="N106" i="1"/>
  <c r="N94" i="1" s="1"/>
  <c r="N93" i="1" s="1"/>
  <c r="N37" i="1" s="1"/>
  <c r="N255" i="1" s="1"/>
  <c r="W106" i="1"/>
  <c r="W94" i="1" s="1"/>
  <c r="W93" i="1" s="1"/>
  <c r="AE106" i="1"/>
  <c r="AE94" i="1" s="1"/>
  <c r="AE93" i="1" s="1"/>
  <c r="K126" i="1"/>
  <c r="K106" i="1" s="1"/>
  <c r="O146" i="1"/>
  <c r="W137" i="1"/>
  <c r="AE137" i="1"/>
  <c r="O150" i="1"/>
  <c r="O149" i="1" s="1"/>
  <c r="O163" i="1"/>
  <c r="O159" i="1" s="1"/>
  <c r="O158" i="1" s="1"/>
  <c r="I174" i="1"/>
  <c r="K180" i="1"/>
  <c r="I196" i="1"/>
  <c r="I195" i="1" s="1"/>
  <c r="O199" i="1"/>
  <c r="O230" i="1"/>
  <c r="O232" i="1"/>
  <c r="Z246" i="1"/>
  <c r="AD246" i="1"/>
  <c r="K252" i="1"/>
  <c r="K246" i="1" s="1"/>
  <c r="S38" i="1"/>
  <c r="S37" i="1" s="1"/>
  <c r="S255" i="1" s="1"/>
  <c r="AA38" i="1"/>
  <c r="AA37" i="1" s="1"/>
  <c r="AA255" i="1" s="1"/>
  <c r="L94" i="1"/>
  <c r="L93" i="1" s="1"/>
  <c r="M106" i="1"/>
  <c r="M94" i="1" s="1"/>
  <c r="M93" i="1" s="1"/>
  <c r="K147" i="1"/>
  <c r="R228" i="1"/>
  <c r="P38" i="1"/>
  <c r="P37" i="1" s="1"/>
  <c r="P255" i="1" s="1"/>
  <c r="T38" i="1"/>
  <c r="X38" i="1"/>
  <c r="AB38" i="1"/>
  <c r="AB37" i="1" s="1"/>
  <c r="AB255" i="1" s="1"/>
  <c r="AF38" i="1"/>
  <c r="O45" i="1"/>
  <c r="O44" i="1" s="1"/>
  <c r="K64" i="1"/>
  <c r="O70" i="1"/>
  <c r="O82" i="1"/>
  <c r="O91" i="1"/>
  <c r="O98" i="1"/>
  <c r="I99" i="1"/>
  <c r="O105" i="1"/>
  <c r="J106" i="1"/>
  <c r="P106" i="1"/>
  <c r="T106" i="1"/>
  <c r="T94" i="1" s="1"/>
  <c r="T93" i="1" s="1"/>
  <c r="X106" i="1"/>
  <c r="AB106" i="1"/>
  <c r="AF106" i="1"/>
  <c r="AF94" i="1" s="1"/>
  <c r="AF93" i="1" s="1"/>
  <c r="O108" i="1"/>
  <c r="O113" i="1"/>
  <c r="O114" i="1"/>
  <c r="I116" i="1"/>
  <c r="O121" i="1"/>
  <c r="O116" i="1" s="1"/>
  <c r="O133" i="1"/>
  <c r="R129" i="1"/>
  <c r="O143" i="1"/>
  <c r="I137" i="1"/>
  <c r="M137" i="1"/>
  <c r="Q137" i="1"/>
  <c r="U137" i="1"/>
  <c r="Y137" i="1"/>
  <c r="AC137" i="1"/>
  <c r="AG137" i="1"/>
  <c r="I149" i="1"/>
  <c r="I159" i="1"/>
  <c r="I158" i="1" s="1"/>
  <c r="O179" i="1"/>
  <c r="M166" i="1"/>
  <c r="O188" i="1"/>
  <c r="P195" i="1"/>
  <c r="O223" i="1"/>
  <c r="K238" i="1"/>
  <c r="K236" i="1" s="1"/>
  <c r="M37" i="1"/>
  <c r="M255" i="1" s="1"/>
  <c r="W38" i="1"/>
  <c r="W37" i="1" s="1"/>
  <c r="W255" i="1" s="1"/>
  <c r="AE38" i="1"/>
  <c r="AE37" i="1" s="1"/>
  <c r="AE255" i="1" s="1"/>
  <c r="L38" i="1"/>
  <c r="L37" i="1" s="1"/>
  <c r="L255" i="1" s="1"/>
  <c r="Q38" i="1"/>
  <c r="Q37" i="1" s="1"/>
  <c r="Q255" i="1" s="1"/>
  <c r="U38" i="1"/>
  <c r="Y38" i="1"/>
  <c r="AC38" i="1"/>
  <c r="AG38" i="1"/>
  <c r="AG37" i="1" s="1"/>
  <c r="AG255" i="1" s="1"/>
  <c r="O47" i="1"/>
  <c r="O46" i="1" s="1"/>
  <c r="O58" i="1"/>
  <c r="O56" i="1" s="1"/>
  <c r="I64" i="1"/>
  <c r="O79" i="1"/>
  <c r="O86" i="1"/>
  <c r="J94" i="1"/>
  <c r="J93" i="1" s="1"/>
  <c r="J37" i="1" s="1"/>
  <c r="J255" i="1" s="1"/>
  <c r="P94" i="1"/>
  <c r="P93" i="1" s="1"/>
  <c r="X94" i="1"/>
  <c r="X93" i="1" s="1"/>
  <c r="X37" i="1" s="1"/>
  <c r="X255" i="1" s="1"/>
  <c r="J263" i="1" s="1"/>
  <c r="AB94" i="1"/>
  <c r="AB93" i="1" s="1"/>
  <c r="L106" i="1"/>
  <c r="O109" i="1"/>
  <c r="O115" i="1"/>
  <c r="U106" i="1"/>
  <c r="U94" i="1" s="1"/>
  <c r="U93" i="1" s="1"/>
  <c r="AC106" i="1"/>
  <c r="AC94" i="1" s="1"/>
  <c r="AC93" i="1" s="1"/>
  <c r="O126" i="1"/>
  <c r="O136" i="1"/>
  <c r="O135" i="1" s="1"/>
  <c r="O144" i="1"/>
  <c r="O162" i="1"/>
  <c r="O174" i="1"/>
  <c r="W166" i="1"/>
  <c r="AA166" i="1"/>
  <c r="AE166" i="1"/>
  <c r="O217" i="1"/>
  <c r="O214" i="1" s="1"/>
  <c r="K220" i="1"/>
  <c r="O240" i="1"/>
  <c r="O245" i="1"/>
  <c r="O244" i="1" s="1"/>
  <c r="O242" i="1" s="1"/>
  <c r="P246" i="1"/>
  <c r="T246" i="1"/>
  <c r="E260" i="1"/>
  <c r="D259" i="1"/>
  <c r="Z37" i="1"/>
  <c r="Z255" i="1" s="1"/>
  <c r="I106" i="1"/>
  <c r="Y37" i="1"/>
  <c r="Y255" i="1" s="1"/>
  <c r="O130" i="1"/>
  <c r="O129" i="1" s="1"/>
  <c r="K50" i="1"/>
  <c r="K73" i="1"/>
  <c r="I171" i="1"/>
  <c r="O172" i="1"/>
  <c r="O171" i="1" s="1"/>
  <c r="I183" i="1"/>
  <c r="O184" i="1"/>
  <c r="O183" i="1" s="1"/>
  <c r="I252" i="1"/>
  <c r="O253" i="1"/>
  <c r="K48" i="1"/>
  <c r="O67" i="1"/>
  <c r="O64" i="1" s="1"/>
  <c r="I75" i="1"/>
  <c r="I130" i="1"/>
  <c r="L137" i="1"/>
  <c r="O155" i="1"/>
  <c r="O181" i="1"/>
  <c r="O180" i="1" s="1"/>
  <c r="I180" i="1"/>
  <c r="I206" i="1"/>
  <c r="O207" i="1"/>
  <c r="O206" i="1" s="1"/>
  <c r="O222" i="1"/>
  <c r="O220" i="1" s="1"/>
  <c r="I220" i="1"/>
  <c r="K61" i="1"/>
  <c r="O156" i="1"/>
  <c r="K154" i="1"/>
  <c r="K137" i="1" s="1"/>
  <c r="I169" i="1"/>
  <c r="O170" i="1"/>
  <c r="O169" i="1" s="1"/>
  <c r="O249" i="1"/>
  <c r="O248" i="1" s="1"/>
  <c r="I248" i="1"/>
  <c r="K39" i="1"/>
  <c r="P137" i="1"/>
  <c r="T137" i="1"/>
  <c r="X137" i="1"/>
  <c r="AB137" i="1"/>
  <c r="AF137" i="1"/>
  <c r="X248" i="1"/>
  <c r="X246" i="1" s="1"/>
  <c r="I50" i="1"/>
  <c r="I56" i="1"/>
  <c r="R94" i="1"/>
  <c r="R93" i="1" s="1"/>
  <c r="R37" i="1" s="1"/>
  <c r="R255" i="1" s="1"/>
  <c r="V94" i="1"/>
  <c r="V93" i="1" s="1"/>
  <c r="V37" i="1" s="1"/>
  <c r="V255" i="1" s="1"/>
  <c r="Z94" i="1"/>
  <c r="Z93" i="1" s="1"/>
  <c r="AD94" i="1"/>
  <c r="AD93" i="1" s="1"/>
  <c r="AD37" i="1" s="1"/>
  <c r="AD255" i="1" s="1"/>
  <c r="I95" i="1"/>
  <c r="O97" i="1"/>
  <c r="O95" i="1" s="1"/>
  <c r="K95" i="1"/>
  <c r="O100" i="1"/>
  <c r="O99" i="1" s="1"/>
  <c r="R137" i="1"/>
  <c r="V137" i="1"/>
  <c r="Z137" i="1"/>
  <c r="AD137" i="1"/>
  <c r="O141" i="1"/>
  <c r="O140" i="1" s="1"/>
  <c r="R166" i="1"/>
  <c r="V166" i="1"/>
  <c r="Z166" i="1"/>
  <c r="AD166" i="1"/>
  <c r="I167" i="1"/>
  <c r="O168" i="1"/>
  <c r="O167" i="1" s="1"/>
  <c r="P166" i="1"/>
  <c r="T166" i="1"/>
  <c r="X166" i="1"/>
  <c r="AB166" i="1"/>
  <c r="AF166" i="1"/>
  <c r="K201" i="1"/>
  <c r="K195" i="1" s="1"/>
  <c r="O202" i="1"/>
  <c r="O201" i="1" s="1"/>
  <c r="L203" i="1"/>
  <c r="Q203" i="1"/>
  <c r="U203" i="1"/>
  <c r="Y203" i="1"/>
  <c r="AC203" i="1"/>
  <c r="AG203" i="1"/>
  <c r="O216" i="1"/>
  <c r="I214" i="1"/>
  <c r="J203" i="1"/>
  <c r="N203" i="1"/>
  <c r="R203" i="1"/>
  <c r="V203" i="1"/>
  <c r="Z203" i="1"/>
  <c r="AD203" i="1"/>
  <c r="I204" i="1"/>
  <c r="O205" i="1"/>
  <c r="O204" i="1" s="1"/>
  <c r="I208" i="1"/>
  <c r="O209" i="1"/>
  <c r="O208" i="1" s="1"/>
  <c r="O235" i="1"/>
  <c r="O234" i="1" s="1"/>
  <c r="I234" i="1"/>
  <c r="I228" i="1" s="1"/>
  <c r="S246" i="1"/>
  <c r="W246" i="1"/>
  <c r="Q166" i="1"/>
  <c r="U166" i="1"/>
  <c r="Y166" i="1"/>
  <c r="AC166" i="1"/>
  <c r="AG166" i="1"/>
  <c r="O194" i="1"/>
  <c r="O198" i="1"/>
  <c r="O196" i="1" s="1"/>
  <c r="O233" i="1"/>
  <c r="O229" i="1" s="1"/>
  <c r="O228" i="1" s="1"/>
  <c r="O254" i="1"/>
  <c r="I135" i="1"/>
  <c r="O193" i="1"/>
  <c r="O190" i="1" s="1"/>
  <c r="I190" i="1"/>
  <c r="M203" i="1"/>
  <c r="I238" i="1"/>
  <c r="I236" i="1" s="1"/>
  <c r="O241" i="1"/>
  <c r="O238" i="1" s="1"/>
  <c r="O236" i="1" s="1"/>
  <c r="L246" i="1"/>
  <c r="AA246" i="1"/>
  <c r="AE246" i="1"/>
  <c r="O107" i="1" l="1"/>
  <c r="AC37" i="1"/>
  <c r="AC255" i="1" s="1"/>
  <c r="O142" i="1"/>
  <c r="I166" i="1"/>
  <c r="AF37" i="1"/>
  <c r="AF255" i="1" s="1"/>
  <c r="K94" i="1"/>
  <c r="K93" i="1" s="1"/>
  <c r="I38" i="1"/>
  <c r="U37" i="1"/>
  <c r="U255" i="1" s="1"/>
  <c r="O112" i="1"/>
  <c r="T37" i="1"/>
  <c r="T255" i="1" s="1"/>
  <c r="O203" i="1"/>
  <c r="I129" i="1"/>
  <c r="O38" i="1"/>
  <c r="I203" i="1"/>
  <c r="I94" i="1"/>
  <c r="I93" i="1" s="1"/>
  <c r="I37" i="1" s="1"/>
  <c r="I255" i="1" s="1"/>
  <c r="K264" i="1" s="1"/>
  <c r="O154" i="1"/>
  <c r="O137" i="1" s="1"/>
  <c r="I246" i="1"/>
  <c r="O195" i="1"/>
  <c r="O252" i="1"/>
  <c r="O246" i="1" s="1"/>
  <c r="O166" i="1"/>
  <c r="K38" i="1"/>
  <c r="K37" i="1" s="1"/>
  <c r="K255" i="1" s="1"/>
  <c r="O106" i="1" l="1"/>
  <c r="O94" i="1" s="1"/>
  <c r="O93" i="1" s="1"/>
  <c r="O37" i="1" s="1"/>
  <c r="O255" i="1" s="1"/>
</calcChain>
</file>

<file path=xl/sharedStrings.xml><?xml version="1.0" encoding="utf-8"?>
<sst xmlns="http://schemas.openxmlformats.org/spreadsheetml/2006/main" count="601" uniqueCount="476">
  <si>
    <t>Министерство науки и высшего образования РФ</t>
  </si>
  <si>
    <t xml:space="preserve">"УТВЕРЖДАЮ"                                                                         </t>
  </si>
  <si>
    <t>ФГАОУ ВО "УрФУ имени первого Президента России Б.Н. Ельцина"</t>
  </si>
  <si>
    <t>Нижнетагильский технологический институт (филиал)</t>
  </si>
  <si>
    <t>Директор _________________</t>
  </si>
  <si>
    <t>"_____" ________________ 20        г.</t>
  </si>
  <si>
    <t xml:space="preserve"> У Ч Е Б Н Ы Й    П Л А Н</t>
  </si>
  <si>
    <t>Направления:</t>
  </si>
  <si>
    <t>22.03.02 Металлургия; 15.03.02 Технологические машины и оборудование;</t>
  </si>
  <si>
    <t xml:space="preserve"> 13.03.02 Электроэнергетика и электротехника;  15.03.06 Мехатроника и робототехника </t>
  </si>
  <si>
    <t>Условия освоения ООП:</t>
  </si>
  <si>
    <t>Полный срок</t>
  </si>
  <si>
    <t>Образовательная программа:</t>
  </si>
  <si>
    <t>Инженерные решения для современного производства</t>
  </si>
  <si>
    <t>Технология освоения ООП:</t>
  </si>
  <si>
    <t>Традиционная</t>
  </si>
  <si>
    <t>Уровень высшего образования:</t>
  </si>
  <si>
    <t>Бакалавр</t>
  </si>
  <si>
    <t>Фактический срок освоения ООП:</t>
  </si>
  <si>
    <t>4 года</t>
  </si>
  <si>
    <t>Нормативный срок освоения ООП:</t>
  </si>
  <si>
    <t>Форма обучения:</t>
  </si>
  <si>
    <t>Очная</t>
  </si>
  <si>
    <t>II.Сводные данные по бюджету</t>
  </si>
  <si>
    <t>Стандарт ВО:</t>
  </si>
  <si>
    <t>СУОС</t>
  </si>
  <si>
    <t>I. Календарный учебный график</t>
  </si>
  <si>
    <t>времени (в неделях)</t>
  </si>
  <si>
    <t>III. План учебного процесса</t>
  </si>
  <si>
    <t xml:space="preserve">Формы </t>
  </si>
  <si>
    <t>Объем работы в часах</t>
  </si>
  <si>
    <t>Распределение по семестрам</t>
  </si>
  <si>
    <t>Зачетные единицы трудоемкости</t>
  </si>
  <si>
    <t>контроля</t>
  </si>
  <si>
    <t>и виды учебной нагрузки</t>
  </si>
  <si>
    <t>I к.</t>
  </si>
  <si>
    <t>II к.</t>
  </si>
  <si>
    <t>III к.</t>
  </si>
  <si>
    <t>IV к.</t>
  </si>
  <si>
    <t>N</t>
  </si>
  <si>
    <t>Наименование</t>
  </si>
  <si>
    <t>Эк-</t>
  </si>
  <si>
    <t>За-</t>
  </si>
  <si>
    <t>Кур-</t>
  </si>
  <si>
    <t>Ин-</t>
  </si>
  <si>
    <t>Всего</t>
  </si>
  <si>
    <t>Пере-</t>
  </si>
  <si>
    <t>с преподавателем</t>
  </si>
  <si>
    <t>Само-</t>
  </si>
  <si>
    <t>Переаттестация</t>
  </si>
  <si>
    <t>п/п</t>
  </si>
  <si>
    <t>индекс</t>
  </si>
  <si>
    <t>модулей/дисциплин</t>
  </si>
  <si>
    <t>за-</t>
  </si>
  <si>
    <t>чет</t>
  </si>
  <si>
    <t>сов.</t>
  </si>
  <si>
    <t>тегр.</t>
  </si>
  <si>
    <t>часов</t>
  </si>
  <si>
    <t>аттес-</t>
  </si>
  <si>
    <t>Все-</t>
  </si>
  <si>
    <t>Лек-</t>
  </si>
  <si>
    <t>Прак.</t>
  </si>
  <si>
    <t>Лаб.</t>
  </si>
  <si>
    <t>стоят.</t>
  </si>
  <si>
    <t>Недель теоретического обучения в семестре</t>
  </si>
  <si>
    <t>мен</t>
  </si>
  <si>
    <t>про-</t>
  </si>
  <si>
    <t>раб-</t>
  </si>
  <si>
    <t>экза-</t>
  </si>
  <si>
    <t>тация</t>
  </si>
  <si>
    <t>го</t>
  </si>
  <si>
    <t>ции</t>
  </si>
  <si>
    <t>заня-</t>
  </si>
  <si>
    <t>рабо-</t>
  </si>
  <si>
    <t>ект</t>
  </si>
  <si>
    <t>ота</t>
  </si>
  <si>
    <t>тия</t>
  </si>
  <si>
    <t>та</t>
  </si>
  <si>
    <t>Часов в неделю</t>
  </si>
  <si>
    <t>8</t>
  </si>
  <si>
    <t>13</t>
  </si>
  <si>
    <t>14</t>
  </si>
  <si>
    <t>16</t>
  </si>
  <si>
    <t>17</t>
  </si>
  <si>
    <t>19</t>
  </si>
  <si>
    <t>20</t>
  </si>
  <si>
    <t>22</t>
  </si>
  <si>
    <t>23</t>
  </si>
  <si>
    <t>24</t>
  </si>
  <si>
    <t>25</t>
  </si>
  <si>
    <t>28</t>
  </si>
  <si>
    <t>29</t>
  </si>
  <si>
    <t>31</t>
  </si>
  <si>
    <t>33</t>
  </si>
  <si>
    <t>35</t>
  </si>
  <si>
    <t>36</t>
  </si>
  <si>
    <t>37</t>
  </si>
  <si>
    <t>Б1</t>
  </si>
  <si>
    <t>Дисциплины (модули)</t>
  </si>
  <si>
    <t>Б1.Б</t>
  </si>
  <si>
    <t>Обязательная часть</t>
  </si>
  <si>
    <t>М.1.1</t>
  </si>
  <si>
    <t>Мировоззренческие основы профессиональной деятельности</t>
  </si>
  <si>
    <t>1.1.1</t>
  </si>
  <si>
    <t>История России</t>
  </si>
  <si>
    <t>1.1.3</t>
  </si>
  <si>
    <t>Философия</t>
  </si>
  <si>
    <t>М.1.2</t>
  </si>
  <si>
    <t>Иностранный язык</t>
  </si>
  <si>
    <t>3</t>
  </si>
  <si>
    <t>1.2.1</t>
  </si>
  <si>
    <t>М.1.3</t>
  </si>
  <si>
    <t>Практика эффективной коммуникации</t>
  </si>
  <si>
    <t>1.3.1</t>
  </si>
  <si>
    <t>М.1.4</t>
  </si>
  <si>
    <t>Основы военной подготовки и безопасность жизнедеятельности</t>
  </si>
  <si>
    <t>1.4.1</t>
  </si>
  <si>
    <t>М.1.5</t>
  </si>
  <si>
    <t>Основы российской государственности</t>
  </si>
  <si>
    <t>1.5.1</t>
  </si>
  <si>
    <t>М.1.6</t>
  </si>
  <si>
    <t>ESG-технологии</t>
  </si>
  <si>
    <t>1.6.1</t>
  </si>
  <si>
    <t>Основы организации и управления предприятием</t>
  </si>
  <si>
    <t>1.6.2</t>
  </si>
  <si>
    <t>Зеленые технологии и зеленая экономика</t>
  </si>
  <si>
    <t>1.6.3</t>
  </si>
  <si>
    <t>Управление персоналом</t>
  </si>
  <si>
    <t>М.1.7</t>
  </si>
  <si>
    <t>Охрана труда и промышленная безопасность</t>
  </si>
  <si>
    <t>1.7.1</t>
  </si>
  <si>
    <t>М.1.8</t>
  </si>
  <si>
    <t>Физическая культура и спорт</t>
  </si>
  <si>
    <t>1.8.1</t>
  </si>
  <si>
    <t>Прикладная физическая культура</t>
  </si>
  <si>
    <t>1-5</t>
  </si>
  <si>
    <t>1.8.2</t>
  </si>
  <si>
    <t>Физическая культура</t>
  </si>
  <si>
    <t>М.1.9</t>
  </si>
  <si>
    <t>Информационные технологии и сервисы</t>
  </si>
  <si>
    <t>1.9.1</t>
  </si>
  <si>
    <t>М.1.10</t>
  </si>
  <si>
    <t>Научно-фундаментальные оснновы профессиональной деятельности</t>
  </si>
  <si>
    <t>1.10.1</t>
  </si>
  <si>
    <t>Математика</t>
  </si>
  <si>
    <t>1.10.2</t>
  </si>
  <si>
    <t>Физика</t>
  </si>
  <si>
    <t>М.1.11</t>
  </si>
  <si>
    <t>Основы общеинженерных знаний</t>
  </si>
  <si>
    <t>1.11.1</t>
  </si>
  <si>
    <t>Инженерная и компьютерная графика</t>
  </si>
  <si>
    <t>1.11.2</t>
  </si>
  <si>
    <t>Основы компьютерного моделирования</t>
  </si>
  <si>
    <t>1.11.3</t>
  </si>
  <si>
    <t>3D-моделирование и прототипирование</t>
  </si>
  <si>
    <t>1.11.4</t>
  </si>
  <si>
    <t>Инженерная механика</t>
  </si>
  <si>
    <t>1.11.5</t>
  </si>
  <si>
    <t>Прикладная механика</t>
  </si>
  <si>
    <t>1.11.6</t>
  </si>
  <si>
    <t>Прикладная электротехника и электроника</t>
  </si>
  <si>
    <t>1.11.7</t>
  </si>
  <si>
    <t>Основы метрологии</t>
  </si>
  <si>
    <t>1.11.8</t>
  </si>
  <si>
    <t>Основы мехатроники и робототехники</t>
  </si>
  <si>
    <t>М.1.12</t>
  </si>
  <si>
    <t>Металлургическое производство и его структура</t>
  </si>
  <si>
    <t>1.12.1</t>
  </si>
  <si>
    <t>М.1.13</t>
  </si>
  <si>
    <t>Проектная деятельность</t>
  </si>
  <si>
    <t>1.13.1</t>
  </si>
  <si>
    <t>Основы проектной деятельности</t>
  </si>
  <si>
    <t>1.13.2</t>
  </si>
  <si>
    <t>Проектный практикум "Моделирование  технологий энерго- и ресурсосбережения"</t>
  </si>
  <si>
    <t>1.13.3</t>
  </si>
  <si>
    <t>Теоретические основы подготовки проекта  "Моделирование  технологий энерго- и ресурсосбережения"</t>
  </si>
  <si>
    <t>1.13.4</t>
  </si>
  <si>
    <t>Проектный практикум "Инженерная аналитика"</t>
  </si>
  <si>
    <t>1.13.5</t>
  </si>
  <si>
    <t>Теоретические основы подготовки проекта "Инженерная аналитика"</t>
  </si>
  <si>
    <t>1.13.6</t>
  </si>
  <si>
    <t>1.13.7</t>
  </si>
  <si>
    <t>1.13.8</t>
  </si>
  <si>
    <t>Проектный практикум "Улучшение рабочего места"</t>
  </si>
  <si>
    <t>1.13.9</t>
  </si>
  <si>
    <t>Теоретические основы подготовки проекта  "Улучшение рабочего места"</t>
  </si>
  <si>
    <t>1.13.10</t>
  </si>
  <si>
    <t>Проектный интенсив "Оптимизация режимов и свойств элементов объектов профессиональной деятельности"</t>
  </si>
  <si>
    <t>1.13.11</t>
  </si>
  <si>
    <t>Теоретические основы подготовки проекта "Оптимизация режимов и свойств элементов объектов профессиональной деятельности"</t>
  </si>
  <si>
    <t>1.13.12</t>
  </si>
  <si>
    <t>Проектный интенсив "Проектирование и разработка модулей объектов профессиональной деятельности"</t>
  </si>
  <si>
    <t>1.13.13</t>
  </si>
  <si>
    <t>Теоретические основы подготовки проекта "Проектирование и разработка модулей объектов профессиональной деятельности"</t>
  </si>
  <si>
    <t>1.13.14</t>
  </si>
  <si>
    <t>Проектный интенсив "Разработка и модернизация объектов профессиональной деятельности"</t>
  </si>
  <si>
    <t>1.13.15</t>
  </si>
  <si>
    <t>Теоретические основы подготовки проекта "Разработка и модернизация объектов профессиональной деятельности"</t>
  </si>
  <si>
    <t>1.13.16</t>
  </si>
  <si>
    <t>Проектный интенсив "Проектирование инженерных решений для металлургического производства"</t>
  </si>
  <si>
    <t>1.13.17</t>
  </si>
  <si>
    <t>Теоретические основы подготовки проекта  "Проектирование инженерных решений для металлургического производства"</t>
  </si>
  <si>
    <t>Б1.В</t>
  </si>
  <si>
    <t>Формируемая участниками образовательных отношений</t>
  </si>
  <si>
    <t>Б1.В.ВВ</t>
  </si>
  <si>
    <t>По выбору студента</t>
  </si>
  <si>
    <t>М.1.14</t>
  </si>
  <si>
    <t>Личные качества специалиста</t>
  </si>
  <si>
    <t>1.14.1</t>
  </si>
  <si>
    <t>Электив 1</t>
  </si>
  <si>
    <t>1.14.2</t>
  </si>
  <si>
    <t>Электив 2</t>
  </si>
  <si>
    <t>1.14.3</t>
  </si>
  <si>
    <t>Электив 3</t>
  </si>
  <si>
    <t>М.1.15</t>
  </si>
  <si>
    <t>Профессиональные качества специалиста</t>
  </si>
  <si>
    <t>1.15.1</t>
  </si>
  <si>
    <t>1.15.2</t>
  </si>
  <si>
    <t>1.15.3</t>
  </si>
  <si>
    <t>1.15.4</t>
  </si>
  <si>
    <t>Электив 4</t>
  </si>
  <si>
    <t>1.15.5</t>
  </si>
  <si>
    <t>Электив 5</t>
  </si>
  <si>
    <t>1.15.6</t>
  </si>
  <si>
    <t>Электив 6</t>
  </si>
  <si>
    <t>ТОП 1. Инженерные решения для прокатного производства</t>
  </si>
  <si>
    <t>МЕТ</t>
  </si>
  <si>
    <t>М.1.16</t>
  </si>
  <si>
    <t>Теоретические основы обработки металлов давлением</t>
  </si>
  <si>
    <t>1.16.1</t>
  </si>
  <si>
    <t>Механика сплошных сред</t>
  </si>
  <si>
    <t>1.16.2</t>
  </si>
  <si>
    <t>Теория обработки металлов давлением</t>
  </si>
  <si>
    <t>М.1.17</t>
  </si>
  <si>
    <t>Материаловедение</t>
  </si>
  <si>
    <t>1.17.1</t>
  </si>
  <si>
    <t>поток ТМО+МТ</t>
  </si>
  <si>
    <t>М.1.18</t>
  </si>
  <si>
    <t>Термические процессы обработки металлов давлением</t>
  </si>
  <si>
    <t>1.18.1</t>
  </si>
  <si>
    <t>Теплофизика и металлургическая теплотехника</t>
  </si>
  <si>
    <t>1.18.2</t>
  </si>
  <si>
    <t>Металловедение и термическая обработка металлов и сплавов</t>
  </si>
  <si>
    <t>5</t>
  </si>
  <si>
    <t>1.18.3</t>
  </si>
  <si>
    <t>Физическая химия металлургических процессов</t>
  </si>
  <si>
    <t>М.1.19</t>
  </si>
  <si>
    <t>Технологические процессы обработки металлов давлением</t>
  </si>
  <si>
    <t>1.19.1</t>
  </si>
  <si>
    <t>Проектирование инструмента деформации обжимных реверсивных станов</t>
  </si>
  <si>
    <t>1.19.2</t>
  </si>
  <si>
    <t>Проектирование инструмента деформации сортовых профилей проката</t>
  </si>
  <si>
    <t>1.19.3</t>
  </si>
  <si>
    <t>Проектирование инструмента деформации фасонных профилей проката</t>
  </si>
  <si>
    <t>1.19.4</t>
  </si>
  <si>
    <t>Контроль качества продукции</t>
  </si>
  <si>
    <t>1.19.5</t>
  </si>
  <si>
    <t>Технология обработки металлов давлением</t>
  </si>
  <si>
    <t>6-8</t>
  </si>
  <si>
    <t>М.1.20</t>
  </si>
  <si>
    <t>Цифровизация производственных процессов в металлургии</t>
  </si>
  <si>
    <t>1.20.1</t>
  </si>
  <si>
    <t>Цифровизация прокатного производства</t>
  </si>
  <si>
    <t>1.20.2</t>
  </si>
  <si>
    <t>САПР оборудования цехов обработки металлов давлением</t>
  </si>
  <si>
    <t>1.20.3</t>
  </si>
  <si>
    <t>САПР инструмента деформации</t>
  </si>
  <si>
    <t>М.1.21</t>
  </si>
  <si>
    <t>Проектирование технологической цепочки производства</t>
  </si>
  <si>
    <t>1.21.1</t>
  </si>
  <si>
    <t>Оборудование цехов обработки металлов давлением</t>
  </si>
  <si>
    <t>1.21.2</t>
  </si>
  <si>
    <t>Проектирование цеха обработки металлов давлением</t>
  </si>
  <si>
    <t>М.1.28</t>
  </si>
  <si>
    <t>1.28.1</t>
  </si>
  <si>
    <t>1.28.2</t>
  </si>
  <si>
    <t>1.28.3</t>
  </si>
  <si>
    <t>1.28.4</t>
  </si>
  <si>
    <t>ТОП 2. Проектирование и сервис технологического оборудования в металлургическом производстве</t>
  </si>
  <si>
    <t>ТМО</t>
  </si>
  <si>
    <t>Гидравлические системы и средства автоматики технологических машин и оборудования</t>
  </si>
  <si>
    <t>Гидравлика и гидропневмопривод</t>
  </si>
  <si>
    <t>поток МиР+ТМО</t>
  </si>
  <si>
    <t>М.1.22</t>
  </si>
  <si>
    <t>1.22.1</t>
  </si>
  <si>
    <t>М.1.23</t>
  </si>
  <si>
    <t>Машины и оборудование металлургического производства</t>
  </si>
  <si>
    <t>1.23.1</t>
  </si>
  <si>
    <t>Машины и механизмы металлургического производства</t>
  </si>
  <si>
    <t>6</t>
  </si>
  <si>
    <t>1.23.2</t>
  </si>
  <si>
    <t>Металлургические подъемно-транспортные машины</t>
  </si>
  <si>
    <t>7</t>
  </si>
  <si>
    <t>1.23.3</t>
  </si>
  <si>
    <t>Надежность и долговечность металлургических машин и оборудования</t>
  </si>
  <si>
    <t>1.23.4</t>
  </si>
  <si>
    <t>Технологические линии и комплексы металлургического производства</t>
  </si>
  <si>
    <t>М.1.24</t>
  </si>
  <si>
    <t>Основы технологии машиностроения</t>
  </si>
  <si>
    <t>1.24.2</t>
  </si>
  <si>
    <t>М.1.25</t>
  </si>
  <si>
    <t>Конструирование и проектирование металлургических машин и оборудования</t>
  </si>
  <si>
    <t>1.25.1</t>
  </si>
  <si>
    <t>3D моделирование деталей и узлов металлургического оборудования</t>
  </si>
  <si>
    <t>1.25.2</t>
  </si>
  <si>
    <t>Цифровизация технологических процессов в металлургии</t>
  </si>
  <si>
    <t>1.25.3</t>
  </si>
  <si>
    <t>Детали машин и основы конструирования</t>
  </si>
  <si>
    <t>1.25.4</t>
  </si>
  <si>
    <t>Конструирование машин и оборудования для металлургических процессов</t>
  </si>
  <si>
    <t>М.1.26</t>
  </si>
  <si>
    <t>Оценка технического состояния оборудования</t>
  </si>
  <si>
    <t>1.26.1</t>
  </si>
  <si>
    <t>Триботехника узлов и деталей машин</t>
  </si>
  <si>
    <t>1.26.2</t>
  </si>
  <si>
    <t>Диагностика, ремонт и монтаж оборудования металлургического производства</t>
  </si>
  <si>
    <t>1.26.3</t>
  </si>
  <si>
    <t>Сервисное обслуживание оборудования металлургического производства</t>
  </si>
  <si>
    <t>включая смазку машин</t>
  </si>
  <si>
    <t>ТОП 3. Проектирование и внедрение электротехнических систем в металлургическое производство</t>
  </si>
  <si>
    <t>ЗиЗ</t>
  </si>
  <si>
    <t>М.1.27</t>
  </si>
  <si>
    <t>Основы электроснабжения</t>
  </si>
  <si>
    <t>1.27.1</t>
  </si>
  <si>
    <t>Основы алгоритмизации и программирования</t>
  </si>
  <si>
    <t>поток ЭиЭ+МиР</t>
  </si>
  <si>
    <t>М.1.29</t>
  </si>
  <si>
    <t>Электротехника</t>
  </si>
  <si>
    <t>1.29.1</t>
  </si>
  <si>
    <t>Теоретические основы электротехники</t>
  </si>
  <si>
    <t>1.29.2</t>
  </si>
  <si>
    <t>Электрические машины и аппараты</t>
  </si>
  <si>
    <t>М.1.30</t>
  </si>
  <si>
    <t>Электроника</t>
  </si>
  <si>
    <t>1.30.1</t>
  </si>
  <si>
    <t>Схемотехника электронных устройств</t>
  </si>
  <si>
    <t>1.30.2</t>
  </si>
  <si>
    <t>Силовая электроника</t>
  </si>
  <si>
    <t>М.1.31</t>
  </si>
  <si>
    <t>Управление в технических системах</t>
  </si>
  <si>
    <t>1.31.1</t>
  </si>
  <si>
    <t>Теория автоматического управления</t>
  </si>
  <si>
    <t>1.31.2</t>
  </si>
  <si>
    <t>Микропроцессорные средства и системы</t>
  </si>
  <si>
    <t>М.1.32</t>
  </si>
  <si>
    <t>Автоматизация технологических процессов</t>
  </si>
  <si>
    <t>1.32.1</t>
  </si>
  <si>
    <t>Системы программно-логического управления технологическими процессами</t>
  </si>
  <si>
    <t>1.32.2</t>
  </si>
  <si>
    <t>Программирование логических контроллеров</t>
  </si>
  <si>
    <t>М.1.33</t>
  </si>
  <si>
    <t>Электропривод и автоматика промышленных установок и технологических комплексов</t>
  </si>
  <si>
    <t>1.33.1</t>
  </si>
  <si>
    <t>Электрические машины в системах электропривода</t>
  </si>
  <si>
    <t>1.33.2</t>
  </si>
  <si>
    <t>Теория электропривода</t>
  </si>
  <si>
    <t>1.33.3</t>
  </si>
  <si>
    <t>Системы управления электроприводов</t>
  </si>
  <si>
    <t>1.33.4</t>
  </si>
  <si>
    <t>Управление электромеханическими системами с использованием типовых технических средств</t>
  </si>
  <si>
    <t>1.33.5</t>
  </si>
  <si>
    <t>Наладка, эксплуатация электроприводов и систем автоматики</t>
  </si>
  <si>
    <t>1.33.6</t>
  </si>
  <si>
    <t>Электропривод в современных технологиях</t>
  </si>
  <si>
    <t>М.1.34</t>
  </si>
  <si>
    <t>Электрооборудование и электроснабжение предприятий, организаций и учреждений</t>
  </si>
  <si>
    <t>1.34.1</t>
  </si>
  <si>
    <t>Электрические станции и подстанции</t>
  </si>
  <si>
    <t>1.34.2</t>
  </si>
  <si>
    <t>Общепромышленное электрооборудование</t>
  </si>
  <si>
    <t>1.34.3</t>
  </si>
  <si>
    <t>Наладка, эксплуатация электрооборудования и систем электроснабжения</t>
  </si>
  <si>
    <t>1.34.4</t>
  </si>
  <si>
    <t>Проектирование электротехнических систем</t>
  </si>
  <si>
    <t>ТОП 4. Проектирование и внедрение мехатронных систем в металлургическое производство</t>
  </si>
  <si>
    <t>МиР</t>
  </si>
  <si>
    <t>М.1.35</t>
  </si>
  <si>
    <t>1.35.1</t>
  </si>
  <si>
    <t>М.1.36</t>
  </si>
  <si>
    <t>1.36.1</t>
  </si>
  <si>
    <t>М.1.37</t>
  </si>
  <si>
    <t>1.37.1</t>
  </si>
  <si>
    <t>1.37.2</t>
  </si>
  <si>
    <t>М.1.38</t>
  </si>
  <si>
    <t>1.38.1</t>
  </si>
  <si>
    <t>1.38.2</t>
  </si>
  <si>
    <t>М.1.39</t>
  </si>
  <si>
    <t>Управление мехатронными и робототехническими системами</t>
  </si>
  <si>
    <t>1.39.1</t>
  </si>
  <si>
    <t>1.39.2</t>
  </si>
  <si>
    <t>1.39.3</t>
  </si>
  <si>
    <t>Программное обеспечение мехатронных систем</t>
  </si>
  <si>
    <t>1.39.4</t>
  </si>
  <si>
    <t>Промышленные сети передачи данных</t>
  </si>
  <si>
    <t>1.39.5</t>
  </si>
  <si>
    <t>Интегрированные системы проектирования и управления (SCADA)</t>
  </si>
  <si>
    <t>М.1.40</t>
  </si>
  <si>
    <t>Приводы мехатронных и робототехнических систем</t>
  </si>
  <si>
    <t>1.40.1</t>
  </si>
  <si>
    <t>1.40.2</t>
  </si>
  <si>
    <t>Гидропривод мехатронных и робототехнических систем</t>
  </si>
  <si>
    <t>1.40.3</t>
  </si>
  <si>
    <t>Электропривод мехатронных и робототехнических систем</t>
  </si>
  <si>
    <t>1.40.4</t>
  </si>
  <si>
    <t>Наладка, эксплуатация гидропневмоприводов</t>
  </si>
  <si>
    <t>1.40.5</t>
  </si>
  <si>
    <t>М.1.41</t>
  </si>
  <si>
    <t>Предиктивная аналитика в производстве</t>
  </si>
  <si>
    <t>1.41.1</t>
  </si>
  <si>
    <t>Б2</t>
  </si>
  <si>
    <t xml:space="preserve">Практика </t>
  </si>
  <si>
    <t>Б2.Б</t>
  </si>
  <si>
    <t>М.2.1</t>
  </si>
  <si>
    <t>Практика</t>
  </si>
  <si>
    <t>116</t>
  </si>
  <si>
    <t>2.1.1</t>
  </si>
  <si>
    <t>Учебная практика, учебно-производственная</t>
  </si>
  <si>
    <t>117</t>
  </si>
  <si>
    <t>2.1.2</t>
  </si>
  <si>
    <t>Производственная практика, производственно-технологическая</t>
  </si>
  <si>
    <t>118</t>
  </si>
  <si>
    <t>2.1.3</t>
  </si>
  <si>
    <t>Производственная практика, организационно-технологическая</t>
  </si>
  <si>
    <t>Б3</t>
  </si>
  <si>
    <t>Государтсвенная итоговая аттестация</t>
  </si>
  <si>
    <t>Б3.Б</t>
  </si>
  <si>
    <t>М.3.1</t>
  </si>
  <si>
    <t>119</t>
  </si>
  <si>
    <t>3.1.1</t>
  </si>
  <si>
    <t>Подготовка к защите и процедура защиты выпускной квалификационной работы</t>
  </si>
  <si>
    <t>Б4</t>
  </si>
  <si>
    <t>Факультативы</t>
  </si>
  <si>
    <t>Б4.В.ВВ</t>
  </si>
  <si>
    <t>М.4.1</t>
  </si>
  <si>
    <t>Химия в профессиональной деятельности</t>
  </si>
  <si>
    <t>4.1.1</t>
  </si>
  <si>
    <t>М.4.2</t>
  </si>
  <si>
    <t>Технический перевод</t>
  </si>
  <si>
    <t>4.2.1</t>
  </si>
  <si>
    <t>М.4.3</t>
  </si>
  <si>
    <t>Адаптационный модуль для лиц с ограниченными возможностями здоровья</t>
  </si>
  <si>
    <t>4.3.1</t>
  </si>
  <si>
    <t>Основы личностного роста</t>
  </si>
  <si>
    <t>4.3.2</t>
  </si>
  <si>
    <t>Развитие ресурсов организма</t>
  </si>
  <si>
    <t>Общя трудоемкость основной образовательной программы</t>
  </si>
  <si>
    <t>Число курсовых проектов</t>
  </si>
  <si>
    <t>Число курсовых работ</t>
  </si>
  <si>
    <t>Число интегрированных экзаменов</t>
  </si>
  <si>
    <t>Число экзаменов</t>
  </si>
  <si>
    <t>Число зачетов</t>
  </si>
  <si>
    <t>Примечания:</t>
  </si>
  <si>
    <t>1.</t>
  </si>
  <si>
    <t xml:space="preserve">Объем обязательной части, без учета объема государственной итоговой аттестации, составляет </t>
  </si>
  <si>
    <t>%  общего объема программы бакалавриата.</t>
  </si>
  <si>
    <t>2.</t>
  </si>
  <si>
    <t>Объем контактной работы с педагогическими работниками при очной форме обучения составляет</t>
  </si>
  <si>
    <t>% общего объема времени, отводимого на реализацию образовательной программы.</t>
  </si>
  <si>
    <t>3.</t>
  </si>
  <si>
    <t>Выполнение проекта в 4 семестре проводится рассредоточено в период проведения практики.</t>
  </si>
  <si>
    <t xml:space="preserve">Учебный план разработан в соответствии с СУОС, утвержденным </t>
  </si>
  <si>
    <t>Начальник отдела организации образовательной деятельности</t>
  </si>
  <si>
    <t>________________</t>
  </si>
  <si>
    <t>С.Е. Четвериков</t>
  </si>
  <si>
    <t>ФГАОУ ВО "УрФУ имени первого Президента России Б.Н. Ельцина" от 13.10.2020, приказ № 832/03</t>
  </si>
  <si>
    <t>Председатель учебно-методического совета</t>
  </si>
  <si>
    <t>М.В. Миронова</t>
  </si>
  <si>
    <t>Утвержден решением Ученого совета Нижнетагильского технологического</t>
  </si>
  <si>
    <t>института  30.11.2022, протокол N 9</t>
  </si>
  <si>
    <t>Директор школы бакалавриата</t>
  </si>
  <si>
    <t>А.А. Ходырев</t>
  </si>
  <si>
    <t xml:space="preserve">Прием 2023 года </t>
  </si>
  <si>
    <t>Руководитель образовательной программы</t>
  </si>
  <si>
    <t>Одна зачетная единица: 36 часов</t>
  </si>
  <si>
    <t>Проектный практикум "Проектирование и реализация роботов"</t>
  </si>
  <si>
    <t>Теоретические основы подготовки проекта "Проектирование и реализация роботов"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</si>
</sst>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5" x14ac:knownFonts="1">
    <font>
      <sz val="10"/>
      <name val="Arial Cyr"/>
    </font>
    <font>
      <sz val="10"/>
      <name val="Arial Cyr"/>
      <charset val="204"/>
    </font>
    <font>
      <sz val="10"/>
      <name val="Arial Cyr"/>
    </font>
    <font>
      <b/>
      <sz val="10"/>
      <name val="Arial Cyr"/>
      <charset val="204"/>
    </font>
    <font>
      <b/>
      <sz val="10"/>
      <name val="Arial Cyr"/>
      <family val="2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0"/>
      <color indexed="9"/>
      <name val="Arial Cyr"/>
      <family val="2"/>
      <charset val="204"/>
    </font>
    <font>
      <sz val="11"/>
      <color indexed="52"/>
      <name val="Calibri"/>
      <family val="2"/>
      <charset val="204"/>
    </font>
    <font>
      <sz val="8"/>
      <name val="Arial Cyr"/>
      <charset val="204"/>
    </font>
    <font>
      <sz val="8"/>
      <name val="Arial Cyr"/>
      <family val="2"/>
      <charset val="204"/>
    </font>
    <font>
      <sz val="10"/>
      <color indexed="8"/>
      <name val="Arial Cyr"/>
      <charset val="204"/>
    </font>
    <font>
      <b/>
      <sz val="10"/>
      <color indexed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</font>
    <font>
      <sz val="10"/>
      <color rgb="FFFF0000"/>
      <name val="Arial CYR"/>
      <charset val="204"/>
    </font>
    <font>
      <sz val="7"/>
      <color rgb="FFFF0000"/>
      <name val="Arial Cyr"/>
      <charset val="204"/>
    </font>
    <font>
      <sz val="7"/>
      <name val="Arial Cyr"/>
      <family val="2"/>
      <charset val="204"/>
    </font>
    <font>
      <sz val="11"/>
      <color indexed="10"/>
      <name val="Calibri"/>
      <family val="2"/>
      <charset val="204"/>
    </font>
    <font>
      <b/>
      <u/>
      <sz val="10"/>
      <name val="Arial Cyr"/>
      <charset val="204"/>
    </font>
    <font>
      <sz val="10"/>
      <color rgb="FFFF0000"/>
      <name val="Arial Cyr"/>
      <family val="2"/>
    </font>
    <font>
      <sz val="10"/>
      <name val="Arial Cyr"/>
      <family val="2"/>
      <charset val="204"/>
    </font>
    <font>
      <sz val="1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1" fillId="0" borderId="0"/>
    <xf numFmtId="0" fontId="9" fillId="0" borderId="1" applyNumberFormat="0" applyFill="0" applyAlignment="0" applyProtection="0"/>
    <xf numFmtId="0" fontId="16" fillId="0" borderId="0"/>
    <xf numFmtId="0" fontId="20" fillId="0" borderId="0" applyNumberFormat="0" applyFill="0" applyBorder="0" applyAlignment="0" applyProtection="0"/>
  </cellStyleXfs>
  <cellXfs count="544">
    <xf numFmtId="0" fontId="0" fillId="0" borderId="0" xfId="0"/>
    <xf numFmtId="0" fontId="1" fillId="0" borderId="0" xfId="2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Continuous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0" fontId="0" fillId="0" borderId="0" xfId="0" applyFill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Continuous"/>
    </xf>
    <xf numFmtId="49" fontId="0" fillId="0" borderId="0" xfId="0" applyNumberFormat="1" applyFill="1" applyAlignment="1">
      <alignment horizontal="centerContinuous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1" fillId="0" borderId="0" xfId="2" applyFont="1" applyAlignment="1">
      <alignment horizontal="right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1" fillId="0" borderId="0" xfId="2" applyFont="1" applyAlignment="1">
      <alignment vertical="center"/>
    </xf>
    <xf numFmtId="0" fontId="1" fillId="0" borderId="0" xfId="2" applyAlignment="1">
      <alignment horizontal="left" vertical="top"/>
    </xf>
    <xf numFmtId="0" fontId="1" fillId="0" borderId="0" xfId="2" applyAlignment="1">
      <alignment wrapText="1"/>
    </xf>
    <xf numFmtId="49" fontId="6" fillId="0" borderId="0" xfId="0" applyNumberFormat="1" applyFont="1" applyFill="1" applyBorder="1" applyAlignment="1" applyProtection="1">
      <alignment vertical="center" wrapText="1"/>
      <protection locked="0"/>
    </xf>
    <xf numFmtId="0" fontId="1" fillId="0" borderId="0" xfId="2" applyAlignment="1">
      <alignment horizontal="center" vertical="center"/>
    </xf>
    <xf numFmtId="0" fontId="1" fillId="0" borderId="0" xfId="2"/>
    <xf numFmtId="0" fontId="1" fillId="0" borderId="0" xfId="2" applyAlignment="1">
      <alignment horizontal="centerContinuous" vertical="top"/>
    </xf>
    <xf numFmtId="0" fontId="4" fillId="0" borderId="0" xfId="2" applyFont="1" applyAlignment="1">
      <alignment horizontal="centerContinuous"/>
    </xf>
    <xf numFmtId="0" fontId="6" fillId="0" borderId="0" xfId="0" applyFont="1" applyFill="1" applyAlignment="1" applyProtection="1">
      <alignment vertical="center" wrapText="1"/>
      <protection locked="0"/>
    </xf>
    <xf numFmtId="0" fontId="3" fillId="0" borderId="0" xfId="2" applyFont="1" applyAlignment="1">
      <alignment horizontal="left" vertical="center"/>
    </xf>
    <xf numFmtId="0" fontId="1" fillId="0" borderId="0" xfId="2" applyFont="1" applyFill="1"/>
    <xf numFmtId="0" fontId="1" fillId="0" borderId="0" xfId="2" applyFill="1" applyAlignment="1">
      <alignment horizontal="left" vertical="top"/>
    </xf>
    <xf numFmtId="0" fontId="6" fillId="0" borderId="0" xfId="2" applyFont="1" applyFill="1" applyAlignment="1">
      <alignment horizontal="centerContinuous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2" applyFont="1" applyAlignment="1">
      <alignment horizontal="left"/>
    </xf>
    <xf numFmtId="0" fontId="1" fillId="0" borderId="0" xfId="2" applyAlignment="1">
      <alignment horizontal="centerContinuous"/>
    </xf>
    <xf numFmtId="49" fontId="1" fillId="0" borderId="0" xfId="2" applyNumberFormat="1" applyAlignment="1">
      <alignment horizontal="centerContinuous"/>
    </xf>
    <xf numFmtId="49" fontId="1" fillId="0" borderId="0" xfId="2" applyNumberFormat="1" applyFill="1" applyAlignment="1">
      <alignment horizontal="centerContinuous"/>
    </xf>
    <xf numFmtId="0" fontId="1" fillId="0" borderId="0" xfId="2" applyFont="1"/>
    <xf numFmtId="0" fontId="1" fillId="0" borderId="0" xfId="2" applyFont="1" applyBorder="1" applyAlignment="1"/>
    <xf numFmtId="0" fontId="3" fillId="0" borderId="0" xfId="2" applyFont="1" applyBorder="1" applyAlignment="1"/>
    <xf numFmtId="0" fontId="1" fillId="0" borderId="0" xfId="2" applyBorder="1" applyAlignment="1"/>
    <xf numFmtId="0" fontId="1" fillId="0" borderId="0" xfId="2" applyFill="1" applyBorder="1" applyAlignment="1"/>
    <xf numFmtId="0" fontId="1" fillId="0" borderId="0" xfId="2" applyBorder="1" applyAlignment="1">
      <alignment horizontal="center" vertical="center"/>
    </xf>
    <xf numFmtId="0" fontId="1" fillId="0" borderId="0" xfId="2" applyFont="1" applyAlignment="1">
      <alignment horizontal="left"/>
    </xf>
    <xf numFmtId="0" fontId="3" fillId="0" borderId="0" xfId="2" applyFont="1" applyAlignment="1"/>
    <xf numFmtId="0" fontId="8" fillId="0" borderId="0" xfId="2" applyFont="1" applyAlignment="1"/>
    <xf numFmtId="0" fontId="0" fillId="0" borderId="0" xfId="3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right"/>
    </xf>
    <xf numFmtId="0" fontId="1" fillId="0" borderId="0" xfId="2" applyFill="1" applyAlignment="1">
      <alignment vertical="center"/>
    </xf>
    <xf numFmtId="0" fontId="1" fillId="0" borderId="0" xfId="2" applyFill="1" applyAlignment="1">
      <alignment wrapText="1"/>
    </xf>
    <xf numFmtId="49" fontId="1" fillId="0" borderId="0" xfId="2" applyNumberFormat="1" applyFill="1"/>
    <xf numFmtId="0" fontId="1" fillId="0" borderId="0" xfId="2" applyFill="1"/>
    <xf numFmtId="0" fontId="1" fillId="0" borderId="0" xfId="2" applyFill="1" applyAlignment="1">
      <alignment horizontal="center" vertical="center"/>
    </xf>
    <xf numFmtId="0" fontId="1" fillId="0" borderId="0" xfId="2" applyFill="1" applyBorder="1" applyAlignment="1">
      <alignment vertical="center"/>
    </xf>
    <xf numFmtId="0" fontId="1" fillId="0" borderId="0" xfId="2" applyFill="1" applyBorder="1" applyAlignment="1">
      <alignment wrapText="1"/>
    </xf>
    <xf numFmtId="49" fontId="1" fillId="0" borderId="0" xfId="2" applyNumberFormat="1" applyFill="1" applyBorder="1"/>
    <xf numFmtId="0" fontId="1" fillId="0" borderId="0" xfId="2" applyFill="1" applyBorder="1"/>
    <xf numFmtId="0" fontId="1" fillId="0" borderId="0" xfId="2" applyFill="1" applyBorder="1" applyAlignment="1">
      <alignment horizontal="center" vertical="center"/>
    </xf>
    <xf numFmtId="49" fontId="1" fillId="0" borderId="0" xfId="2" applyNumberFormat="1" applyFill="1" applyAlignment="1">
      <alignment horizontal="center"/>
    </xf>
    <xf numFmtId="0" fontId="10" fillId="0" borderId="0" xfId="2" applyFont="1" applyFill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horizontal="left" vertical="center"/>
    </xf>
    <xf numFmtId="0" fontId="1" fillId="0" borderId="3" xfId="2" applyBorder="1" applyAlignment="1">
      <alignment wrapText="1"/>
    </xf>
    <xf numFmtId="49" fontId="1" fillId="0" borderId="4" xfId="2" applyNumberFormat="1" applyBorder="1" applyAlignment="1">
      <alignment horizontal="centerContinuous"/>
    </xf>
    <xf numFmtId="49" fontId="1" fillId="0" borderId="5" xfId="2" applyNumberFormat="1" applyBorder="1" applyAlignment="1">
      <alignment horizontal="centerContinuous"/>
    </xf>
    <xf numFmtId="0" fontId="1" fillId="0" borderId="2" xfId="2" applyFill="1" applyBorder="1" applyAlignment="1">
      <alignment horizontal="centerContinuous"/>
    </xf>
    <xf numFmtId="0" fontId="1" fillId="0" borderId="6" xfId="2" applyFill="1" applyBorder="1" applyAlignment="1">
      <alignment horizontal="centerContinuous"/>
    </xf>
    <xf numFmtId="0" fontId="1" fillId="0" borderId="6" xfId="2" applyBorder="1" applyAlignment="1">
      <alignment horizontal="centerContinuous"/>
    </xf>
    <xf numFmtId="0" fontId="1" fillId="0" borderId="5" xfId="2" applyBorder="1" applyAlignment="1">
      <alignment horizontal="centerContinuous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horizontal="left" vertical="center"/>
    </xf>
    <xf numFmtId="0" fontId="1" fillId="0" borderId="12" xfId="2" applyBorder="1" applyAlignment="1">
      <alignment wrapText="1"/>
    </xf>
    <xf numFmtId="49" fontId="1" fillId="0" borderId="13" xfId="2" applyNumberFormat="1" applyBorder="1" applyAlignment="1">
      <alignment horizontal="centerContinuous"/>
    </xf>
    <xf numFmtId="49" fontId="1" fillId="0" borderId="14" xfId="2" applyNumberFormat="1" applyBorder="1" applyAlignment="1">
      <alignment horizontal="centerContinuous"/>
    </xf>
    <xf numFmtId="0" fontId="1" fillId="0" borderId="15" xfId="2" applyFill="1" applyBorder="1" applyAlignment="1">
      <alignment horizontal="centerContinuous"/>
    </xf>
    <xf numFmtId="0" fontId="1" fillId="0" borderId="16" xfId="2" applyFill="1" applyBorder="1" applyAlignment="1">
      <alignment horizontal="centerContinuous"/>
    </xf>
    <xf numFmtId="0" fontId="1" fillId="0" borderId="16" xfId="2" applyBorder="1" applyAlignment="1">
      <alignment horizontal="centerContinuous"/>
    </xf>
    <xf numFmtId="0" fontId="1" fillId="0" borderId="14" xfId="2" applyBorder="1" applyAlignment="1">
      <alignment horizontal="centerContinuous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Continuous"/>
    </xf>
    <xf numFmtId="49" fontId="1" fillId="0" borderId="22" xfId="2" applyNumberFormat="1" applyBorder="1" applyAlignment="1">
      <alignment horizontal="center"/>
    </xf>
    <xf numFmtId="49" fontId="1" fillId="0" borderId="0" xfId="2" applyNumberFormat="1" applyBorder="1" applyAlignment="1">
      <alignment horizontal="center"/>
    </xf>
    <xf numFmtId="49" fontId="1" fillId="0" borderId="23" xfId="2" applyNumberFormat="1" applyBorder="1" applyAlignment="1">
      <alignment horizontal="center"/>
    </xf>
    <xf numFmtId="0" fontId="1" fillId="0" borderId="24" xfId="2" applyFill="1" applyBorder="1" applyAlignment="1">
      <alignment horizontal="center"/>
    </xf>
    <xf numFmtId="0" fontId="1" fillId="0" borderId="25" xfId="2" applyFill="1" applyBorder="1" applyAlignment="1">
      <alignment horizontal="center"/>
    </xf>
    <xf numFmtId="0" fontId="1" fillId="0" borderId="26" xfId="2" applyBorder="1" applyAlignment="1">
      <alignment horizontal="centerContinuous"/>
    </xf>
    <xf numFmtId="0" fontId="1" fillId="0" borderId="27" xfId="2" applyBorder="1" applyAlignment="1">
      <alignment horizontal="center"/>
    </xf>
    <xf numFmtId="0" fontId="1" fillId="0" borderId="22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49" fontId="1" fillId="0" borderId="12" xfId="2" applyNumberFormat="1" applyBorder="1" applyAlignment="1">
      <alignment horizontal="center"/>
    </xf>
    <xf numFmtId="0" fontId="1" fillId="0" borderId="11" xfId="2" applyFill="1" applyBorder="1" applyAlignment="1">
      <alignment horizontal="center"/>
    </xf>
    <xf numFmtId="0" fontId="1" fillId="0" borderId="22" xfId="2" applyFill="1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32" xfId="2" applyBorder="1" applyAlignment="1">
      <alignment horizontal="center"/>
    </xf>
    <xf numFmtId="0" fontId="1" fillId="0" borderId="22" xfId="2" applyFill="1" applyBorder="1" applyAlignment="1">
      <alignment horizontal="center" vertical="center"/>
    </xf>
    <xf numFmtId="0" fontId="1" fillId="0" borderId="39" xfId="2" applyBorder="1" applyAlignment="1">
      <alignment wrapText="1"/>
    </xf>
    <xf numFmtId="0" fontId="1" fillId="0" borderId="18" xfId="2" applyBorder="1" applyAlignment="1">
      <alignment horizontal="center" vertical="center"/>
    </xf>
    <xf numFmtId="0" fontId="1" fillId="0" borderId="19" xfId="2" applyBorder="1" applyAlignment="1">
      <alignment horizontal="center" vertical="center"/>
    </xf>
    <xf numFmtId="0" fontId="1" fillId="0" borderId="41" xfId="2" applyBorder="1" applyAlignment="1">
      <alignment horizontal="center" vertical="center"/>
    </xf>
    <xf numFmtId="0" fontId="1" fillId="0" borderId="42" xfId="2" applyBorder="1" applyAlignment="1">
      <alignment horizontal="center" vertical="center"/>
    </xf>
    <xf numFmtId="0" fontId="11" fillId="0" borderId="24" xfId="2" applyFont="1" applyFill="1" applyBorder="1" applyAlignment="1">
      <alignment horizontal="center" vertical="center"/>
    </xf>
    <xf numFmtId="0" fontId="11" fillId="0" borderId="23" xfId="2" applyFont="1" applyFill="1" applyBorder="1" applyAlignment="1">
      <alignment horizontal="center" vertical="center"/>
    </xf>
    <xf numFmtId="0" fontId="11" fillId="0" borderId="23" xfId="2" applyFont="1" applyFill="1" applyBorder="1" applyAlignment="1">
      <alignment horizontal="centerContinuous" wrapText="1"/>
    </xf>
    <xf numFmtId="49" fontId="11" fillId="0" borderId="25" xfId="2" applyNumberFormat="1" applyFont="1" applyFill="1" applyBorder="1" applyAlignment="1">
      <alignment horizontal="center"/>
    </xf>
    <xf numFmtId="49" fontId="11" fillId="0" borderId="23" xfId="2" applyNumberFormat="1" applyFont="1" applyFill="1" applyBorder="1" applyAlignment="1">
      <alignment horizontal="center" wrapText="1"/>
    </xf>
    <xf numFmtId="49" fontId="11" fillId="0" borderId="23" xfId="2" applyNumberFormat="1" applyFont="1" applyFill="1" applyBorder="1" applyAlignment="1">
      <alignment horizontal="center"/>
    </xf>
    <xf numFmtId="49" fontId="11" fillId="0" borderId="43" xfId="2" applyNumberFormat="1" applyFont="1" applyFill="1" applyBorder="1" applyAlignment="1">
      <alignment horizontal="center" wrapText="1"/>
    </xf>
    <xf numFmtId="0" fontId="11" fillId="0" borderId="28" xfId="2" applyFont="1" applyFill="1" applyBorder="1" applyAlignment="1">
      <alignment horizontal="center" wrapText="1"/>
    </xf>
    <xf numFmtId="0" fontId="11" fillId="0" borderId="23" xfId="2" applyFont="1" applyFill="1" applyBorder="1" applyAlignment="1">
      <alignment horizontal="center" wrapText="1"/>
    </xf>
    <xf numFmtId="49" fontId="11" fillId="0" borderId="27" xfId="2" applyNumberFormat="1" applyFont="1" applyFill="1" applyBorder="1" applyAlignment="1">
      <alignment horizontal="center" wrapText="1"/>
    </xf>
    <xf numFmtId="0" fontId="11" fillId="0" borderId="25" xfId="2" applyFont="1" applyFill="1" applyBorder="1" applyAlignment="1">
      <alignment horizontal="center" vertical="center" wrapText="1"/>
    </xf>
    <xf numFmtId="49" fontId="11" fillId="0" borderId="23" xfId="2" applyNumberFormat="1" applyFont="1" applyFill="1" applyBorder="1" applyAlignment="1">
      <alignment horizontal="center" vertical="center"/>
    </xf>
    <xf numFmtId="49" fontId="11" fillId="0" borderId="23" xfId="2" applyNumberFormat="1" applyFont="1" applyFill="1" applyBorder="1" applyAlignment="1">
      <alignment horizontal="center" vertical="center" wrapText="1"/>
    </xf>
    <xf numFmtId="0" fontId="11" fillId="0" borderId="23" xfId="2" applyFont="1" applyFill="1" applyBorder="1" applyAlignment="1">
      <alignment horizontal="center" vertical="center" wrapText="1"/>
    </xf>
    <xf numFmtId="49" fontId="11" fillId="0" borderId="24" xfId="2" applyNumberFormat="1" applyFont="1" applyFill="1" applyBorder="1" applyAlignment="1">
      <alignment horizontal="center" vertical="center" wrapText="1"/>
    </xf>
    <xf numFmtId="49" fontId="11" fillId="0" borderId="43" xfId="2" applyNumberFormat="1" applyFont="1" applyFill="1" applyBorder="1" applyAlignment="1">
      <alignment horizontal="center" vertical="center" wrapText="1"/>
    </xf>
    <xf numFmtId="0" fontId="11" fillId="0" borderId="44" xfId="2" applyFont="1" applyFill="1" applyBorder="1" applyAlignment="1">
      <alignment horizontal="center" vertical="center" wrapText="1"/>
    </xf>
    <xf numFmtId="49" fontId="11" fillId="0" borderId="43" xfId="2" applyNumberFormat="1" applyFont="1" applyFill="1" applyBorder="1" applyAlignment="1">
      <alignment horizontal="center" vertical="center"/>
    </xf>
    <xf numFmtId="0" fontId="11" fillId="0" borderId="45" xfId="2" applyFont="1" applyFill="1" applyBorder="1" applyAlignment="1">
      <alignment horizontal="center" vertical="center" wrapText="1"/>
    </xf>
    <xf numFmtId="49" fontId="11" fillId="0" borderId="35" xfId="2" applyNumberFormat="1" applyFont="1" applyFill="1" applyBorder="1" applyAlignment="1">
      <alignment horizontal="center" vertical="center"/>
    </xf>
    <xf numFmtId="49" fontId="11" fillId="0" borderId="29" xfId="2" applyNumberFormat="1" applyFont="1" applyFill="1" applyBorder="1" applyAlignment="1">
      <alignment horizontal="center" vertical="center"/>
    </xf>
    <xf numFmtId="49" fontId="11" fillId="0" borderId="44" xfId="2" applyNumberFormat="1" applyFont="1" applyFill="1" applyBorder="1" applyAlignment="1">
      <alignment horizontal="center" vertical="center"/>
    </xf>
    <xf numFmtId="0" fontId="11" fillId="0" borderId="46" xfId="2" applyFont="1" applyFill="1" applyBorder="1" applyAlignment="1">
      <alignment horizontal="center" vertical="center"/>
    </xf>
    <xf numFmtId="0" fontId="4" fillId="0" borderId="47" xfId="2" applyFont="1" applyFill="1" applyBorder="1" applyAlignment="1">
      <alignment horizontal="left" vertical="center"/>
    </xf>
    <xf numFmtId="0" fontId="4" fillId="0" borderId="47" xfId="2" applyFont="1" applyFill="1" applyBorder="1" applyAlignment="1">
      <alignment horizontal="left" wrapText="1"/>
    </xf>
    <xf numFmtId="49" fontId="11" fillId="0" borderId="48" xfId="2" applyNumberFormat="1" applyFont="1" applyFill="1" applyBorder="1" applyAlignment="1">
      <alignment horizontal="center" vertical="center"/>
    </xf>
    <xf numFmtId="49" fontId="11" fillId="0" borderId="47" xfId="2" applyNumberFormat="1" applyFont="1" applyFill="1" applyBorder="1" applyAlignment="1">
      <alignment horizontal="center" vertical="center" wrapText="1"/>
    </xf>
    <xf numFmtId="49" fontId="11" fillId="0" borderId="47" xfId="2" applyNumberFormat="1" applyFont="1" applyFill="1" applyBorder="1" applyAlignment="1">
      <alignment horizontal="center" vertical="center"/>
    </xf>
    <xf numFmtId="1" fontId="4" fillId="0" borderId="49" xfId="2" applyNumberFormat="1" applyFont="1" applyFill="1" applyBorder="1" applyAlignment="1">
      <alignment horizontal="center" vertical="center" wrapText="1"/>
    </xf>
    <xf numFmtId="1" fontId="4" fillId="0" borderId="47" xfId="2" applyNumberFormat="1" applyFont="1" applyFill="1" applyBorder="1" applyAlignment="1">
      <alignment horizontal="center" vertical="center" wrapText="1"/>
    </xf>
    <xf numFmtId="1" fontId="4" fillId="0" borderId="50" xfId="2" applyNumberFormat="1" applyFont="1" applyFill="1" applyBorder="1" applyAlignment="1">
      <alignment horizontal="center" vertical="center" wrapText="1"/>
    </xf>
    <xf numFmtId="1" fontId="4" fillId="0" borderId="48" xfId="2" applyNumberFormat="1" applyFont="1" applyFill="1" applyBorder="1" applyAlignment="1">
      <alignment horizontal="center" vertical="center" wrapText="1"/>
    </xf>
    <xf numFmtId="1" fontId="4" fillId="0" borderId="46" xfId="2" applyNumberFormat="1" applyFont="1" applyFill="1" applyBorder="1" applyAlignment="1">
      <alignment horizontal="center" vertical="center" wrapText="1"/>
    </xf>
    <xf numFmtId="1" fontId="4" fillId="0" borderId="51" xfId="2" applyNumberFormat="1" applyFont="1" applyFill="1" applyBorder="1" applyAlignment="1">
      <alignment horizontal="center" vertical="center" wrapText="1"/>
    </xf>
    <xf numFmtId="1" fontId="4" fillId="0" borderId="52" xfId="2" applyNumberFormat="1" applyFont="1" applyFill="1" applyBorder="1" applyAlignment="1">
      <alignment horizontal="center" vertical="center" wrapText="1"/>
    </xf>
    <xf numFmtId="1" fontId="4" fillId="0" borderId="53" xfId="2" applyNumberFormat="1" applyFont="1" applyFill="1" applyBorder="1" applyAlignment="1">
      <alignment horizontal="center" vertical="center" wrapText="1"/>
    </xf>
    <xf numFmtId="0" fontId="4" fillId="0" borderId="47" xfId="2" applyFont="1" applyFill="1" applyBorder="1" applyAlignment="1">
      <alignment horizontal="left" vertical="center" wrapText="1"/>
    </xf>
    <xf numFmtId="1" fontId="1" fillId="0" borderId="15" xfId="0" applyNumberFormat="1" applyFont="1" applyFill="1" applyBorder="1" applyAlignment="1" applyProtection="1">
      <alignment horizontal="center" vertical="center"/>
      <protection locked="0"/>
    </xf>
    <xf numFmtId="49" fontId="3" fillId="0" borderId="39" xfId="0" applyNumberFormat="1" applyFont="1" applyFill="1" applyBorder="1" applyAlignment="1" applyProtection="1">
      <alignment horizontal="left" vertical="center"/>
      <protection locked="0"/>
    </xf>
    <xf numFmtId="49" fontId="3" fillId="0" borderId="39" xfId="0" applyNumberFormat="1" applyFont="1" applyFill="1" applyBorder="1" applyAlignment="1" applyProtection="1">
      <alignment vertical="center" wrapText="1"/>
      <protection locked="0"/>
    </xf>
    <xf numFmtId="1" fontId="3" fillId="0" borderId="16" xfId="0" applyNumberFormat="1" applyFont="1" applyFill="1" applyBorder="1" applyAlignment="1" applyProtection="1">
      <alignment horizontal="center" vertical="center" wrapText="1"/>
      <protection locked="0"/>
    </xf>
    <xf numFmtId="1" fontId="3" fillId="0" borderId="39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39" xfId="2" applyNumberFormat="1" applyFont="1" applyFill="1" applyBorder="1" applyAlignment="1">
      <alignment horizontal="center" vertical="center"/>
    </xf>
    <xf numFmtId="1" fontId="1" fillId="0" borderId="54" xfId="2" applyNumberFormat="1" applyFont="1" applyFill="1" applyBorder="1" applyAlignment="1">
      <alignment horizontal="center" vertical="center"/>
    </xf>
    <xf numFmtId="1" fontId="3" fillId="0" borderId="20" xfId="2" applyNumberFormat="1" applyFont="1" applyFill="1" applyBorder="1" applyAlignment="1">
      <alignment horizontal="center" vertical="center"/>
    </xf>
    <xf numFmtId="1" fontId="3" fillId="0" borderId="39" xfId="2" applyNumberFormat="1" applyFont="1" applyFill="1" applyBorder="1" applyAlignment="1">
      <alignment horizontal="center" vertical="center"/>
    </xf>
    <xf numFmtId="1" fontId="3" fillId="0" borderId="55" xfId="2" applyNumberFormat="1" applyFont="1" applyFill="1" applyBorder="1" applyAlignment="1">
      <alignment horizontal="center" vertical="center"/>
    </xf>
    <xf numFmtId="1" fontId="3" fillId="0" borderId="16" xfId="2" applyNumberFormat="1" applyFont="1" applyFill="1" applyBorder="1" applyAlignment="1">
      <alignment horizontal="center" vertical="center"/>
    </xf>
    <xf numFmtId="1" fontId="3" fillId="0" borderId="15" xfId="2" applyNumberFormat="1" applyFont="1" applyFill="1" applyBorder="1" applyAlignment="1">
      <alignment horizontal="center" vertical="center"/>
    </xf>
    <xf numFmtId="1" fontId="3" fillId="0" borderId="54" xfId="2" applyNumberFormat="1" applyFont="1" applyFill="1" applyBorder="1" applyAlignment="1">
      <alignment horizontal="center" vertical="center"/>
    </xf>
    <xf numFmtId="1" fontId="3" fillId="0" borderId="56" xfId="2" applyNumberFormat="1" applyFont="1" applyFill="1" applyBorder="1" applyAlignment="1">
      <alignment horizontal="center" vertical="center"/>
    </xf>
    <xf numFmtId="1" fontId="3" fillId="0" borderId="40" xfId="2" applyNumberFormat="1" applyFont="1" applyFill="1" applyBorder="1" applyAlignment="1">
      <alignment horizontal="center" vertical="center"/>
    </xf>
    <xf numFmtId="1" fontId="1" fillId="0" borderId="57" xfId="0" applyNumberFormat="1" applyFont="1" applyFill="1" applyBorder="1" applyAlignment="1" applyProtection="1">
      <alignment horizontal="center" vertical="center"/>
      <protection locked="0"/>
    </xf>
    <xf numFmtId="49" fontId="1" fillId="0" borderId="26" xfId="0" applyNumberFormat="1" applyFont="1" applyFill="1" applyBorder="1" applyAlignment="1" applyProtection="1">
      <alignment horizontal="left" vertical="center"/>
      <protection locked="0"/>
    </xf>
    <xf numFmtId="49" fontId="1" fillId="0" borderId="26" xfId="0" applyNumberFormat="1" applyFont="1" applyFill="1" applyBorder="1" applyAlignment="1" applyProtection="1">
      <alignment horizontal="left" vertical="center" wrapText="1"/>
      <protection locked="0"/>
    </xf>
    <xf numFmtId="1" fontId="1" fillId="0" borderId="18" xfId="2" applyNumberFormat="1" applyFill="1" applyBorder="1" applyAlignment="1">
      <alignment horizontal="center" vertical="center"/>
    </xf>
    <xf numFmtId="1" fontId="0" fillId="0" borderId="26" xfId="0" applyNumberFormat="1" applyFill="1" applyBorder="1" applyAlignment="1">
      <alignment horizontal="center" vertical="center"/>
    </xf>
    <xf numFmtId="1" fontId="1" fillId="0" borderId="26" xfId="2" applyNumberFormat="1" applyFont="1" applyFill="1" applyBorder="1" applyAlignment="1">
      <alignment horizontal="center" vertical="center"/>
    </xf>
    <xf numFmtId="1" fontId="1" fillId="0" borderId="19" xfId="2" applyNumberFormat="1" applyFont="1" applyFill="1" applyBorder="1" applyAlignment="1">
      <alignment horizontal="center" vertical="center"/>
    </xf>
    <xf numFmtId="0" fontId="1" fillId="0" borderId="17" xfId="2" applyFill="1" applyBorder="1" applyAlignment="1">
      <alignment horizontal="center" vertical="center"/>
    </xf>
    <xf numFmtId="0" fontId="1" fillId="0" borderId="26" xfId="2" applyFill="1" applyBorder="1" applyAlignment="1">
      <alignment horizontal="center" vertical="center"/>
    </xf>
    <xf numFmtId="0" fontId="1" fillId="0" borderId="58" xfId="2" applyFill="1" applyBorder="1" applyAlignment="1">
      <alignment horizontal="center" vertical="center"/>
    </xf>
    <xf numFmtId="0" fontId="1" fillId="0" borderId="18" xfId="2" applyFont="1" applyFill="1" applyBorder="1" applyAlignment="1">
      <alignment horizontal="center" vertical="center"/>
    </xf>
    <xf numFmtId="0" fontId="1" fillId="0" borderId="26" xfId="2" applyFont="1" applyFill="1" applyBorder="1" applyAlignment="1">
      <alignment horizontal="center" vertical="center"/>
    </xf>
    <xf numFmtId="1" fontId="3" fillId="0" borderId="26" xfId="2" applyNumberFormat="1" applyFont="1" applyFill="1" applyBorder="1" applyAlignment="1">
      <alignment horizontal="center" vertical="center"/>
    </xf>
    <xf numFmtId="1" fontId="1" fillId="0" borderId="57" xfId="2" applyNumberFormat="1" applyFont="1" applyFill="1" applyBorder="1" applyAlignment="1">
      <alignment horizontal="center" vertical="center"/>
    </xf>
    <xf numFmtId="1" fontId="1" fillId="0" borderId="41" xfId="2" applyNumberFormat="1" applyFont="1" applyFill="1" applyBorder="1" applyAlignment="1">
      <alignment horizontal="center" vertical="center"/>
    </xf>
    <xf numFmtId="1" fontId="1" fillId="0" borderId="42" xfId="2" applyNumberFormat="1" applyFont="1" applyFill="1" applyBorder="1" applyAlignment="1">
      <alignment horizontal="center" vertical="center"/>
    </xf>
    <xf numFmtId="1" fontId="3" fillId="0" borderId="41" xfId="2" applyNumberFormat="1" applyFont="1" applyFill="1" applyBorder="1" applyAlignment="1">
      <alignment horizontal="center" vertical="center"/>
    </xf>
    <xf numFmtId="1" fontId="3" fillId="0" borderId="42" xfId="2" applyNumberFormat="1" applyFont="1" applyFill="1" applyBorder="1" applyAlignment="1">
      <alignment horizontal="center" vertical="center"/>
    </xf>
    <xf numFmtId="1" fontId="1" fillId="0" borderId="18" xfId="2" applyNumberFormat="1" applyFont="1" applyFill="1" applyBorder="1" applyAlignment="1">
      <alignment horizontal="center" vertical="center"/>
    </xf>
    <xf numFmtId="1" fontId="1" fillId="0" borderId="26" xfId="2" applyNumberFormat="1" applyFill="1" applyBorder="1" applyAlignment="1">
      <alignment horizontal="center" vertical="center"/>
    </xf>
    <xf numFmtId="1" fontId="1" fillId="0" borderId="19" xfId="2" applyNumberFormat="1" applyFill="1" applyBorder="1" applyAlignment="1">
      <alignment horizontal="center" vertical="center"/>
    </xf>
    <xf numFmtId="49" fontId="3" fillId="0" borderId="26" xfId="0" applyNumberFormat="1" applyFont="1" applyFill="1" applyBorder="1" applyAlignment="1" applyProtection="1">
      <alignment vertical="center" wrapText="1"/>
      <protection locked="0"/>
    </xf>
    <xf numFmtId="1" fontId="3" fillId="0" borderId="18" xfId="0" applyNumberFormat="1" applyFont="1" applyFill="1" applyBorder="1" applyAlignment="1" applyProtection="1">
      <alignment horizontal="center" vertical="center" wrapText="1"/>
      <protection locked="0"/>
    </xf>
    <xf numFmtId="1" fontId="3" fillId="0" borderId="17" xfId="2" applyNumberFormat="1" applyFont="1" applyFill="1" applyBorder="1" applyAlignment="1">
      <alignment horizontal="center" vertical="center"/>
    </xf>
    <xf numFmtId="1" fontId="3" fillId="0" borderId="58" xfId="2" applyNumberFormat="1" applyFont="1" applyFill="1" applyBorder="1" applyAlignment="1">
      <alignment horizontal="center" vertical="center"/>
    </xf>
    <xf numFmtId="1" fontId="3" fillId="0" borderId="18" xfId="2" applyNumberFormat="1" applyFont="1" applyFill="1" applyBorder="1" applyAlignment="1">
      <alignment horizontal="center" vertical="center"/>
    </xf>
    <xf numFmtId="1" fontId="3" fillId="0" borderId="57" xfId="2" applyNumberFormat="1" applyFont="1" applyFill="1" applyBorder="1" applyAlignment="1">
      <alignment horizontal="center" vertical="center"/>
    </xf>
    <xf numFmtId="1" fontId="3" fillId="0" borderId="19" xfId="2" applyNumberFormat="1" applyFont="1" applyFill="1" applyBorder="1" applyAlignment="1">
      <alignment horizontal="center" vertical="center"/>
    </xf>
    <xf numFmtId="49" fontId="1" fillId="0" borderId="57" xfId="0" applyNumberFormat="1" applyFont="1" applyFill="1" applyBorder="1" applyAlignment="1" applyProtection="1">
      <alignment horizontal="center" vertical="center"/>
      <protection locked="0"/>
    </xf>
    <xf numFmtId="49" fontId="3" fillId="0" borderId="26" xfId="0" applyNumberFormat="1" applyFont="1" applyFill="1" applyBorder="1" applyAlignment="1" applyProtection="1">
      <alignment vertical="center"/>
      <protection locked="0"/>
    </xf>
    <xf numFmtId="0" fontId="3" fillId="0" borderId="26" xfId="2" applyFont="1" applyFill="1" applyBorder="1" applyAlignment="1" applyProtection="1">
      <alignment vertical="center" wrapText="1"/>
      <protection locked="0"/>
    </xf>
    <xf numFmtId="1" fontId="0" fillId="0" borderId="33" xfId="0" applyNumberFormat="1" applyFill="1" applyBorder="1" applyAlignment="1" applyProtection="1">
      <alignment horizontal="center" vertical="center"/>
      <protection locked="0"/>
    </xf>
    <xf numFmtId="0" fontId="0" fillId="0" borderId="26" xfId="0" applyNumberFormat="1" applyFill="1" applyBorder="1" applyAlignment="1" applyProtection="1">
      <alignment horizontal="center" vertical="center"/>
      <protection locked="0"/>
    </xf>
    <xf numFmtId="0" fontId="1" fillId="0" borderId="26" xfId="2" applyFont="1" applyFill="1" applyBorder="1" applyAlignment="1" applyProtection="1">
      <alignment vertical="center" wrapText="1"/>
      <protection locked="0"/>
    </xf>
    <xf numFmtId="0" fontId="0" fillId="0" borderId="26" xfId="0" applyFill="1" applyBorder="1" applyAlignment="1" applyProtection="1">
      <alignment horizontal="center" vertical="center"/>
      <protection locked="0"/>
    </xf>
    <xf numFmtId="0" fontId="2" fillId="0" borderId="18" xfId="0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1" fontId="2" fillId="0" borderId="41" xfId="0" applyNumberFormat="1" applyFont="1" applyFill="1" applyBorder="1" applyAlignment="1" applyProtection="1">
      <alignment horizontal="center" vertical="center"/>
      <protection locked="0"/>
    </xf>
    <xf numFmtId="1" fontId="2" fillId="0" borderId="19" xfId="0" applyNumberFormat="1" applyFont="1" applyFill="1" applyBorder="1" applyAlignment="1" applyProtection="1">
      <alignment horizontal="center" vertical="center"/>
      <protection locked="0"/>
    </xf>
    <xf numFmtId="1" fontId="2" fillId="0" borderId="42" xfId="0" applyNumberFormat="1" applyFont="1" applyFill="1" applyBorder="1" applyAlignment="1" applyProtection="1">
      <alignment horizontal="center" vertical="center"/>
      <protection locked="0"/>
    </xf>
    <xf numFmtId="49" fontId="3" fillId="0" borderId="26" xfId="0" applyNumberFormat="1" applyFont="1" applyFill="1" applyBorder="1" applyAlignment="1" applyProtection="1">
      <alignment horizontal="left" vertical="center"/>
      <protection locked="0"/>
    </xf>
    <xf numFmtId="49" fontId="3" fillId="0" borderId="26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26" xfId="0" applyNumberFormat="1" applyFont="1" applyFill="1" applyBorder="1" applyProtection="1">
      <protection locked="0"/>
    </xf>
    <xf numFmtId="1" fontId="1" fillId="0" borderId="18" xfId="2" applyNumberFormat="1" applyFont="1" applyFill="1" applyBorder="1" applyAlignment="1" applyProtection="1">
      <alignment horizontal="left" vertical="center" wrapText="1"/>
      <protection locked="0"/>
    </xf>
    <xf numFmtId="1" fontId="1" fillId="0" borderId="26" xfId="2" applyNumberFormat="1" applyFont="1" applyFill="1" applyBorder="1" applyAlignment="1" applyProtection="1">
      <alignment horizontal="left" vertical="center" wrapText="1"/>
      <protection locked="0"/>
    </xf>
    <xf numFmtId="1" fontId="0" fillId="0" borderId="26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1" fontId="1" fillId="0" borderId="26" xfId="2" applyNumberFormat="1" applyFill="1" applyBorder="1" applyAlignment="1">
      <alignment vertical="center"/>
    </xf>
    <xf numFmtId="1" fontId="3" fillId="0" borderId="57" xfId="0" applyNumberFormat="1" applyFont="1" applyFill="1" applyBorder="1" applyAlignment="1" applyProtection="1">
      <alignment horizontal="center" vertical="center"/>
      <protection locked="0"/>
    </xf>
    <xf numFmtId="1" fontId="3" fillId="0" borderId="26" xfId="2" applyNumberFormat="1" applyFont="1" applyFill="1" applyBorder="1" applyAlignment="1">
      <alignment vertical="center"/>
    </xf>
    <xf numFmtId="0" fontId="3" fillId="0" borderId="0" xfId="2" applyFont="1" applyFill="1"/>
    <xf numFmtId="49" fontId="3" fillId="0" borderId="26" xfId="0" applyNumberFormat="1" applyFont="1" applyFill="1" applyBorder="1" applyAlignment="1" applyProtection="1">
      <alignment horizontal="left" wrapText="1"/>
      <protection locked="0"/>
    </xf>
    <xf numFmtId="1" fontId="0" fillId="0" borderId="18" xfId="0" applyNumberFormat="1" applyFill="1" applyBorder="1" applyAlignment="1">
      <alignment horizontal="center" vertical="center"/>
    </xf>
    <xf numFmtId="0" fontId="1" fillId="0" borderId="26" xfId="2" applyFont="1" applyFill="1" applyBorder="1" applyAlignment="1" applyProtection="1">
      <alignment horizontal="left" vertical="center" wrapText="1"/>
      <protection locked="0"/>
    </xf>
    <xf numFmtId="49" fontId="1" fillId="0" borderId="26" xfId="2" applyNumberFormat="1" applyFont="1" applyFill="1" applyBorder="1" applyAlignment="1">
      <alignment horizontal="center" vertical="center"/>
    </xf>
    <xf numFmtId="0" fontId="0" fillId="0" borderId="0" xfId="0" applyFill="1"/>
    <xf numFmtId="1" fontId="1" fillId="0" borderId="18" xfId="0" applyNumberFormat="1" applyFont="1" applyFill="1" applyBorder="1" applyAlignment="1" applyProtection="1">
      <alignment horizontal="left" vertical="center" wrapText="1"/>
      <protection locked="0"/>
    </xf>
    <xf numFmtId="1" fontId="1" fillId="0" borderId="26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8" xfId="2" applyNumberFormat="1" applyFont="1" applyFill="1" applyBorder="1" applyAlignment="1">
      <alignment horizontal="center" vertical="center"/>
    </xf>
    <xf numFmtId="0" fontId="3" fillId="0" borderId="26" xfId="2" applyFont="1" applyFill="1" applyBorder="1" applyAlignment="1" applyProtection="1">
      <alignment horizontal="left" vertical="center" wrapText="1"/>
      <protection locked="0"/>
    </xf>
    <xf numFmtId="0" fontId="3" fillId="0" borderId="17" xfId="2" applyFont="1" applyFill="1" applyBorder="1" applyAlignment="1">
      <alignment horizontal="center" vertical="center"/>
    </xf>
    <xf numFmtId="0" fontId="3" fillId="0" borderId="26" xfId="2" applyFont="1" applyFill="1" applyBorder="1" applyAlignment="1">
      <alignment horizontal="center" vertical="center"/>
    </xf>
    <xf numFmtId="0" fontId="3" fillId="0" borderId="58" xfId="2" applyFont="1" applyFill="1" applyBorder="1" applyAlignment="1">
      <alignment horizontal="center" vertical="center"/>
    </xf>
    <xf numFmtId="0" fontId="3" fillId="0" borderId="18" xfId="2" applyFont="1" applyFill="1" applyBorder="1" applyAlignment="1">
      <alignment horizontal="center" vertical="center"/>
    </xf>
    <xf numFmtId="1" fontId="12" fillId="0" borderId="57" xfId="0" applyNumberFormat="1" applyFon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>
      <alignment horizontal="center" vertical="center"/>
    </xf>
    <xf numFmtId="49" fontId="1" fillId="0" borderId="23" xfId="0" applyNumberFormat="1" applyFont="1" applyFill="1" applyBorder="1" applyAlignment="1" applyProtection="1">
      <alignment horizontal="left" vertical="center" wrapText="1"/>
      <protection locked="0"/>
    </xf>
    <xf numFmtId="1" fontId="1" fillId="0" borderId="25" xfId="2" applyNumberFormat="1" applyFont="1" applyFill="1" applyBorder="1" applyAlignment="1">
      <alignment horizontal="center" vertical="center"/>
    </xf>
    <xf numFmtId="1" fontId="1" fillId="0" borderId="23" xfId="2" applyNumberFormat="1" applyFont="1" applyFill="1" applyBorder="1" applyAlignment="1">
      <alignment horizontal="center" vertical="center"/>
    </xf>
    <xf numFmtId="1" fontId="1" fillId="0" borderId="23" xfId="2" applyNumberFormat="1" applyFill="1" applyBorder="1" applyAlignment="1">
      <alignment horizontal="center" vertical="center"/>
    </xf>
    <xf numFmtId="1" fontId="1" fillId="0" borderId="43" xfId="2" applyNumberFormat="1" applyFill="1" applyBorder="1" applyAlignment="1">
      <alignment horizontal="center" vertical="center"/>
    </xf>
    <xf numFmtId="0" fontId="1" fillId="0" borderId="23" xfId="2" applyFill="1" applyBorder="1" applyAlignment="1">
      <alignment horizontal="center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1" fontId="1" fillId="0" borderId="24" xfId="2" applyNumberFormat="1" applyFont="1" applyFill="1" applyBorder="1" applyAlignment="1">
      <alignment horizontal="center" vertical="center"/>
    </xf>
    <xf numFmtId="1" fontId="1" fillId="0" borderId="43" xfId="2" applyNumberFormat="1" applyFont="1" applyFill="1" applyBorder="1" applyAlignment="1">
      <alignment horizontal="center" vertical="center"/>
    </xf>
    <xf numFmtId="1" fontId="1" fillId="0" borderId="44" xfId="2" applyNumberFormat="1" applyFont="1" applyFill="1" applyBorder="1" applyAlignment="1">
      <alignment horizontal="center" vertical="center"/>
    </xf>
    <xf numFmtId="1" fontId="1" fillId="0" borderId="29" xfId="2" applyNumberFormat="1" applyFont="1" applyFill="1" applyBorder="1" applyAlignment="1">
      <alignment horizontal="center" vertical="center"/>
    </xf>
    <xf numFmtId="1" fontId="13" fillId="0" borderId="57" xfId="0" applyNumberFormat="1" applyFont="1" applyFill="1" applyBorder="1" applyAlignment="1" applyProtection="1">
      <alignment horizontal="center" vertical="center"/>
      <protection locked="0"/>
    </xf>
    <xf numFmtId="1" fontId="3" fillId="0" borderId="26" xfId="0" applyNumberFormat="1" applyFont="1" applyFill="1" applyBorder="1" applyAlignment="1">
      <alignment horizontal="center" vertical="center"/>
    </xf>
    <xf numFmtId="1" fontId="3" fillId="0" borderId="19" xfId="0" applyNumberFormat="1" applyFont="1" applyFill="1" applyBorder="1" applyAlignment="1">
      <alignment horizontal="center" vertical="center"/>
    </xf>
    <xf numFmtId="0" fontId="1" fillId="0" borderId="39" xfId="2" applyFont="1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0" fontId="1" fillId="0" borderId="23" xfId="2" applyFont="1" applyFill="1" applyBorder="1" applyAlignment="1" applyProtection="1">
      <alignment horizontal="left" vertical="center" wrapText="1"/>
      <protection locked="0"/>
    </xf>
    <xf numFmtId="1" fontId="0" fillId="0" borderId="25" xfId="0" applyNumberFormat="1" applyFill="1" applyBorder="1" applyAlignment="1" applyProtection="1">
      <alignment horizontal="center" vertical="center"/>
      <protection locked="0"/>
    </xf>
    <xf numFmtId="0" fontId="1" fillId="0" borderId="28" xfId="2" applyFill="1" applyBorder="1" applyAlignment="1">
      <alignment horizontal="center" vertical="center"/>
    </xf>
    <xf numFmtId="0" fontId="1" fillId="0" borderId="27" xfId="2" applyFill="1" applyBorder="1" applyAlignment="1">
      <alignment horizontal="center" vertical="center"/>
    </xf>
    <xf numFmtId="0" fontId="3" fillId="0" borderId="46" xfId="2" applyFont="1" applyFill="1" applyBorder="1" applyAlignment="1">
      <alignment horizontal="center" vertical="center"/>
    </xf>
    <xf numFmtId="0" fontId="3" fillId="0" borderId="47" xfId="2" applyFont="1" applyFill="1" applyBorder="1" applyAlignment="1">
      <alignment horizontal="left" vertical="center"/>
    </xf>
    <xf numFmtId="0" fontId="3" fillId="0" borderId="47" xfId="2" applyFont="1" applyFill="1" applyBorder="1" applyAlignment="1">
      <alignment horizontal="left" vertical="center" wrapText="1"/>
    </xf>
    <xf numFmtId="1" fontId="3" fillId="0" borderId="48" xfId="2" applyNumberFormat="1" applyFont="1" applyFill="1" applyBorder="1" applyAlignment="1">
      <alignment horizontal="center" vertical="center"/>
    </xf>
    <xf numFmtId="1" fontId="3" fillId="0" borderId="47" xfId="2" applyNumberFormat="1" applyFont="1" applyFill="1" applyBorder="1" applyAlignment="1">
      <alignment horizontal="center" vertical="center"/>
    </xf>
    <xf numFmtId="1" fontId="3" fillId="0" borderId="51" xfId="2" applyNumberFormat="1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left" vertical="center" wrapText="1"/>
    </xf>
    <xf numFmtId="1" fontId="3" fillId="0" borderId="0" xfId="2" applyNumberFormat="1" applyFont="1" applyFill="1" applyBorder="1" applyAlignment="1">
      <alignment horizontal="center" vertical="center"/>
    </xf>
    <xf numFmtId="1" fontId="4" fillId="0" borderId="0" xfId="2" applyNumberFormat="1" applyFont="1" applyFill="1" applyBorder="1" applyAlignment="1">
      <alignment horizontal="center" vertical="center" wrapText="1"/>
    </xf>
    <xf numFmtId="0" fontId="3" fillId="0" borderId="0" xfId="2" applyFont="1" applyFill="1" applyBorder="1"/>
    <xf numFmtId="1" fontId="3" fillId="0" borderId="46" xfId="0" applyNumberFormat="1" applyFont="1" applyFill="1" applyBorder="1" applyAlignment="1" applyProtection="1">
      <alignment horizontal="center" vertical="center"/>
      <protection locked="0"/>
    </xf>
    <xf numFmtId="49" fontId="3" fillId="0" borderId="47" xfId="0" applyNumberFormat="1" applyFont="1" applyFill="1" applyBorder="1" applyAlignment="1" applyProtection="1">
      <alignment horizontal="left" vertical="center"/>
      <protection locked="0"/>
    </xf>
    <xf numFmtId="0" fontId="3" fillId="0" borderId="47" xfId="2" applyFont="1" applyFill="1" applyBorder="1" applyAlignment="1" applyProtection="1">
      <alignment vertical="center" wrapText="1"/>
      <protection locked="0"/>
    </xf>
    <xf numFmtId="49" fontId="3" fillId="0" borderId="48" xfId="2" applyNumberFormat="1" applyFont="1" applyFill="1" applyBorder="1" applyAlignment="1">
      <alignment horizontal="center" vertical="center"/>
    </xf>
    <xf numFmtId="1" fontId="3" fillId="0" borderId="47" xfId="0" applyNumberFormat="1" applyFont="1" applyFill="1" applyBorder="1" applyAlignment="1" applyProtection="1">
      <alignment horizontal="center" vertical="center"/>
      <protection locked="0"/>
    </xf>
    <xf numFmtId="1" fontId="3" fillId="0" borderId="0" xfId="2" applyNumberFormat="1" applyFont="1" applyFill="1" applyBorder="1" applyAlignment="1">
      <alignment horizontal="center" vertical="center" wrapText="1"/>
    </xf>
    <xf numFmtId="0" fontId="4" fillId="0" borderId="39" xfId="2" applyFont="1" applyFill="1" applyBorder="1" applyAlignment="1">
      <alignment horizontal="left" wrapText="1"/>
    </xf>
    <xf numFmtId="1" fontId="1" fillId="0" borderId="16" xfId="2" applyNumberFormat="1" applyFont="1" applyFill="1" applyBorder="1" applyAlignment="1">
      <alignment horizontal="center" vertical="center"/>
    </xf>
    <xf numFmtId="0" fontId="14" fillId="0" borderId="18" xfId="2" applyFont="1" applyFill="1" applyBorder="1" applyAlignment="1">
      <alignment horizontal="center" vertical="center"/>
    </xf>
    <xf numFmtId="0" fontId="14" fillId="0" borderId="26" xfId="2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49" fontId="1" fillId="0" borderId="18" xfId="2" applyNumberFormat="1" applyFont="1" applyFill="1" applyBorder="1" applyAlignment="1">
      <alignment horizontal="center" vertical="center"/>
    </xf>
    <xf numFmtId="49" fontId="3" fillId="0" borderId="18" xfId="2" applyNumberFormat="1" applyFont="1" applyFill="1" applyBorder="1" applyAlignment="1">
      <alignment horizontal="center" vertical="center"/>
    </xf>
    <xf numFmtId="1" fontId="3" fillId="0" borderId="26" xfId="0" applyNumberFormat="1" applyFont="1" applyFill="1" applyBorder="1" applyAlignment="1" applyProtection="1">
      <alignment horizontal="center" vertical="center"/>
      <protection locked="0"/>
    </xf>
    <xf numFmtId="1" fontId="1" fillId="0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39" xfId="2" applyFont="1" applyFill="1" applyBorder="1" applyAlignment="1" applyProtection="1">
      <alignment vertical="center" wrapText="1"/>
      <protection locked="0"/>
    </xf>
    <xf numFmtId="0" fontId="1" fillId="0" borderId="20" xfId="2" applyFont="1" applyFill="1" applyBorder="1" applyAlignment="1">
      <alignment horizontal="center" vertical="center"/>
    </xf>
    <xf numFmtId="1" fontId="1" fillId="0" borderId="39" xfId="2" applyNumberFormat="1" applyFont="1" applyFill="1" applyBorder="1" applyAlignment="1">
      <alignment horizontal="center" vertical="center" wrapText="1"/>
    </xf>
    <xf numFmtId="0" fontId="1" fillId="0" borderId="55" xfId="2" applyFont="1" applyFill="1" applyBorder="1" applyAlignment="1">
      <alignment horizontal="center" vertical="center"/>
    </xf>
    <xf numFmtId="1" fontId="1" fillId="0" borderId="16" xfId="2" applyNumberFormat="1" applyFont="1" applyFill="1" applyBorder="1" applyAlignment="1">
      <alignment horizontal="center" vertical="center" wrapText="1"/>
    </xf>
    <xf numFmtId="1" fontId="1" fillId="0" borderId="15" xfId="2" applyNumberFormat="1" applyFont="1" applyFill="1" applyBorder="1" applyAlignment="1">
      <alignment horizontal="center" vertical="center"/>
    </xf>
    <xf numFmtId="1" fontId="1" fillId="0" borderId="54" xfId="2" applyNumberFormat="1" applyFont="1" applyFill="1" applyBorder="1" applyAlignment="1">
      <alignment horizontal="center" vertical="center" wrapText="1"/>
    </xf>
    <xf numFmtId="1" fontId="1" fillId="0" borderId="56" xfId="2" applyNumberFormat="1" applyFont="1" applyFill="1" applyBorder="1" applyAlignment="1">
      <alignment horizontal="center" vertical="center"/>
    </xf>
    <xf numFmtId="1" fontId="1" fillId="0" borderId="40" xfId="2" applyNumberFormat="1" applyFont="1" applyFill="1" applyBorder="1" applyAlignment="1">
      <alignment horizontal="center" vertical="center"/>
    </xf>
    <xf numFmtId="0" fontId="1" fillId="0" borderId="17" xfId="2" applyFont="1" applyFill="1" applyBorder="1" applyAlignment="1">
      <alignment horizontal="center" vertical="center"/>
    </xf>
    <xf numFmtId="1" fontId="1" fillId="0" borderId="26" xfId="2" applyNumberFormat="1" applyFont="1" applyFill="1" applyBorder="1" applyAlignment="1">
      <alignment horizontal="center" vertical="center" wrapText="1"/>
    </xf>
    <xf numFmtId="0" fontId="1" fillId="0" borderId="58" xfId="2" applyFont="1" applyFill="1" applyBorder="1" applyAlignment="1">
      <alignment horizontal="center" vertical="center"/>
    </xf>
    <xf numFmtId="1" fontId="1" fillId="0" borderId="18" xfId="2" applyNumberFormat="1" applyFont="1" applyFill="1" applyBorder="1" applyAlignment="1">
      <alignment horizontal="center" vertical="center" wrapText="1"/>
    </xf>
    <xf numFmtId="1" fontId="1" fillId="0" borderId="19" xfId="2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 applyProtection="1">
      <alignment horizontal="left" vertical="center" wrapText="1"/>
      <protection locked="0"/>
    </xf>
    <xf numFmtId="1" fontId="3" fillId="0" borderId="39" xfId="0" applyNumberFormat="1" applyFont="1" applyFill="1" applyBorder="1" applyAlignment="1" applyProtection="1">
      <alignment horizontal="left" vertical="center" wrapText="1"/>
      <protection locked="0"/>
    </xf>
    <xf numFmtId="1" fontId="1" fillId="0" borderId="16" xfId="0" applyNumberFormat="1" applyFont="1" applyFill="1" applyBorder="1" applyAlignment="1" applyProtection="1">
      <alignment horizontal="center" vertical="center" wrapText="1"/>
      <protection locked="0"/>
    </xf>
    <xf numFmtId="1" fontId="1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8" xfId="2" applyFont="1" applyFill="1" applyBorder="1" applyAlignment="1">
      <alignment horizontal="center" vertical="center"/>
    </xf>
    <xf numFmtId="0" fontId="15" fillId="0" borderId="26" xfId="2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3" fillId="0" borderId="39" xfId="2" applyFont="1" applyFill="1" applyBorder="1" applyAlignment="1">
      <alignment horizontal="left" vertical="center"/>
    </xf>
    <xf numFmtId="0" fontId="1" fillId="0" borderId="26" xfId="2" applyFont="1" applyFill="1" applyBorder="1" applyAlignment="1">
      <alignment horizontal="left" vertical="center"/>
    </xf>
    <xf numFmtId="1" fontId="3" fillId="2" borderId="46" xfId="0" applyNumberFormat="1" applyFont="1" applyFill="1" applyBorder="1" applyAlignment="1" applyProtection="1">
      <alignment horizontal="center" vertical="center"/>
      <protection locked="0"/>
    </xf>
    <xf numFmtId="49" fontId="3" fillId="2" borderId="47" xfId="0" applyNumberFormat="1" applyFont="1" applyFill="1" applyBorder="1" applyAlignment="1" applyProtection="1">
      <alignment horizontal="left" vertical="center"/>
      <protection locked="0"/>
    </xf>
    <xf numFmtId="0" fontId="3" fillId="2" borderId="47" xfId="2" applyFont="1" applyFill="1" applyBorder="1" applyAlignment="1" applyProtection="1">
      <alignment vertical="center" wrapText="1"/>
      <protection locked="0"/>
    </xf>
    <xf numFmtId="49" fontId="3" fillId="2" borderId="48" xfId="2" applyNumberFormat="1" applyFont="1" applyFill="1" applyBorder="1" applyAlignment="1">
      <alignment horizontal="center" vertical="center"/>
    </xf>
    <xf numFmtId="1" fontId="3" fillId="2" borderId="47" xfId="2" applyNumberFormat="1" applyFont="1" applyFill="1" applyBorder="1" applyAlignment="1">
      <alignment horizontal="center" vertical="center"/>
    </xf>
    <xf numFmtId="1" fontId="3" fillId="2" borderId="47" xfId="0" applyNumberFormat="1" applyFont="1" applyFill="1" applyBorder="1" applyAlignment="1" applyProtection="1">
      <alignment horizontal="center" vertical="center"/>
      <protection locked="0"/>
    </xf>
    <xf numFmtId="1" fontId="3" fillId="2" borderId="51" xfId="2" applyNumberFormat="1" applyFont="1" applyFill="1" applyBorder="1" applyAlignment="1">
      <alignment horizontal="center" vertical="center"/>
    </xf>
    <xf numFmtId="1" fontId="3" fillId="0" borderId="49" xfId="2" applyNumberFormat="1" applyFont="1" applyFill="1" applyBorder="1" applyAlignment="1">
      <alignment horizontal="center" vertical="center"/>
    </xf>
    <xf numFmtId="1" fontId="3" fillId="0" borderId="50" xfId="2" applyNumberFormat="1" applyFont="1" applyFill="1" applyBorder="1" applyAlignment="1">
      <alignment horizontal="center" vertical="center"/>
    </xf>
    <xf numFmtId="1" fontId="3" fillId="0" borderId="46" xfId="2" applyNumberFormat="1" applyFont="1" applyFill="1" applyBorder="1" applyAlignment="1">
      <alignment horizontal="center" vertical="center"/>
    </xf>
    <xf numFmtId="1" fontId="3" fillId="0" borderId="52" xfId="2" applyNumberFormat="1" applyFont="1" applyFill="1" applyBorder="1" applyAlignment="1">
      <alignment horizontal="center" vertical="center"/>
    </xf>
    <xf numFmtId="1" fontId="3" fillId="0" borderId="53" xfId="2" applyNumberFormat="1" applyFont="1" applyFill="1" applyBorder="1" applyAlignment="1">
      <alignment horizontal="center" vertical="center"/>
    </xf>
    <xf numFmtId="1" fontId="1" fillId="2" borderId="15" xfId="0" applyNumberFormat="1" applyFont="1" applyFill="1" applyBorder="1" applyAlignment="1" applyProtection="1">
      <alignment horizontal="center" vertical="center"/>
      <protection locked="0"/>
    </xf>
    <xf numFmtId="49" fontId="3" fillId="2" borderId="39" xfId="0" applyNumberFormat="1" applyFont="1" applyFill="1" applyBorder="1" applyAlignment="1" applyProtection="1">
      <alignment horizontal="left" vertical="center"/>
      <protection locked="0"/>
    </xf>
    <xf numFmtId="0" fontId="4" fillId="2" borderId="39" xfId="2" applyFont="1" applyFill="1" applyBorder="1" applyAlignment="1">
      <alignment horizontal="left" wrapText="1"/>
    </xf>
    <xf numFmtId="1" fontId="1" fillId="2" borderId="16" xfId="2" applyNumberFormat="1" applyFont="1" applyFill="1" applyBorder="1" applyAlignment="1">
      <alignment horizontal="center" vertical="center"/>
    </xf>
    <xf numFmtId="1" fontId="1" fillId="2" borderId="39" xfId="2" applyNumberFormat="1" applyFont="1" applyFill="1" applyBorder="1" applyAlignment="1">
      <alignment horizontal="center" vertical="center"/>
    </xf>
    <xf numFmtId="1" fontId="1" fillId="2" borderId="54" xfId="2" applyNumberFormat="1" applyFont="1" applyFill="1" applyBorder="1" applyAlignment="1">
      <alignment horizontal="center" vertical="center"/>
    </xf>
    <xf numFmtId="0" fontId="3" fillId="2" borderId="20" xfId="2" applyFont="1" applyFill="1" applyBorder="1" applyAlignment="1">
      <alignment horizontal="center" vertical="center"/>
    </xf>
    <xf numFmtId="0" fontId="3" fillId="2" borderId="39" xfId="2" applyFont="1" applyFill="1" applyBorder="1" applyAlignment="1">
      <alignment horizontal="center" vertical="center"/>
    </xf>
    <xf numFmtId="0" fontId="3" fillId="2" borderId="55" xfId="2" applyFont="1" applyFill="1" applyBorder="1" applyAlignment="1">
      <alignment horizontal="center" vertical="center"/>
    </xf>
    <xf numFmtId="0" fontId="14" fillId="2" borderId="16" xfId="2" applyFont="1" applyFill="1" applyBorder="1" applyAlignment="1">
      <alignment horizontal="center" vertical="center"/>
    </xf>
    <xf numFmtId="0" fontId="14" fillId="2" borderId="39" xfId="2" applyFont="1" applyFill="1" applyBorder="1" applyAlignment="1">
      <alignment horizontal="center" vertical="center"/>
    </xf>
    <xf numFmtId="0" fontId="14" fillId="2" borderId="39" xfId="0" applyFont="1" applyFill="1" applyBorder="1" applyAlignment="1">
      <alignment horizontal="center" vertical="center"/>
    </xf>
    <xf numFmtId="1" fontId="3" fillId="2" borderId="15" xfId="2" applyNumberFormat="1" applyFont="1" applyFill="1" applyBorder="1" applyAlignment="1">
      <alignment horizontal="center" vertical="center"/>
    </xf>
    <xf numFmtId="1" fontId="3" fillId="2" borderId="54" xfId="2" applyNumberFormat="1" applyFont="1" applyFill="1" applyBorder="1" applyAlignment="1">
      <alignment horizontal="center" vertical="center"/>
    </xf>
    <xf numFmtId="1" fontId="3" fillId="2" borderId="56" xfId="2" applyNumberFormat="1" applyFont="1" applyFill="1" applyBorder="1" applyAlignment="1">
      <alignment horizontal="center" vertical="center"/>
    </xf>
    <xf numFmtId="1" fontId="3" fillId="2" borderId="40" xfId="2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 applyProtection="1">
      <alignment horizontal="left" vertical="center"/>
      <protection locked="0"/>
    </xf>
    <xf numFmtId="0" fontId="1" fillId="2" borderId="39" xfId="2" applyFont="1" applyFill="1" applyBorder="1" applyAlignment="1">
      <alignment horizontal="left" wrapText="1"/>
    </xf>
    <xf numFmtId="0" fontId="1" fillId="2" borderId="17" xfId="2" applyFill="1" applyBorder="1" applyAlignment="1">
      <alignment horizontal="center" vertical="center"/>
    </xf>
    <xf numFmtId="0" fontId="1" fillId="2" borderId="26" xfId="2" applyFill="1" applyBorder="1" applyAlignment="1">
      <alignment horizontal="center" vertical="center"/>
    </xf>
    <xf numFmtId="0" fontId="1" fillId="2" borderId="58" xfId="2" applyFill="1" applyBorder="1" applyAlignment="1">
      <alignment horizontal="center" vertical="center"/>
    </xf>
    <xf numFmtId="1" fontId="1" fillId="2" borderId="15" xfId="2" applyNumberFormat="1" applyFont="1" applyFill="1" applyBorder="1" applyAlignment="1">
      <alignment horizontal="center" vertical="center"/>
    </xf>
    <xf numFmtId="1" fontId="1" fillId="2" borderId="56" xfId="2" applyNumberFormat="1" applyFont="1" applyFill="1" applyBorder="1" applyAlignment="1">
      <alignment horizontal="center" vertical="center"/>
    </xf>
    <xf numFmtId="1" fontId="1" fillId="2" borderId="40" xfId="2" applyNumberFormat="1" applyFont="1" applyFill="1" applyBorder="1" applyAlignment="1">
      <alignment horizontal="center" vertical="center"/>
    </xf>
    <xf numFmtId="1" fontId="12" fillId="2" borderId="57" xfId="0" applyNumberFormat="1" applyFont="1" applyFill="1" applyBorder="1" applyAlignment="1" applyProtection="1">
      <alignment horizontal="center" vertical="center"/>
      <protection locked="0"/>
    </xf>
    <xf numFmtId="1" fontId="1" fillId="2" borderId="18" xfId="2" applyNumberFormat="1" applyFont="1" applyFill="1" applyBorder="1" applyAlignment="1">
      <alignment horizontal="center" vertical="center"/>
    </xf>
    <xf numFmtId="1" fontId="1" fillId="2" borderId="26" xfId="2" applyNumberFormat="1" applyFont="1" applyFill="1" applyBorder="1" applyAlignment="1">
      <alignment horizontal="center" vertical="center"/>
    </xf>
    <xf numFmtId="1" fontId="1" fillId="2" borderId="19" xfId="2" applyNumberFormat="1" applyFont="1" applyFill="1" applyBorder="1" applyAlignment="1">
      <alignment horizontal="center" vertical="center"/>
    </xf>
    <xf numFmtId="0" fontId="1" fillId="2" borderId="18" xfId="2" applyFill="1" applyBorder="1" applyAlignment="1">
      <alignment horizontal="center" vertical="center"/>
    </xf>
    <xf numFmtId="1" fontId="1" fillId="2" borderId="57" xfId="2" applyNumberFormat="1" applyFont="1" applyFill="1" applyBorder="1" applyAlignment="1">
      <alignment horizontal="center" vertical="center"/>
    </xf>
    <xf numFmtId="1" fontId="1" fillId="2" borderId="41" xfId="2" applyNumberFormat="1" applyFont="1" applyFill="1" applyBorder="1" applyAlignment="1">
      <alignment horizontal="center" vertical="center"/>
    </xf>
    <xf numFmtId="1" fontId="1" fillId="2" borderId="42" xfId="2" applyNumberFormat="1" applyFont="1" applyFill="1" applyBorder="1" applyAlignment="1">
      <alignment horizontal="center" vertical="center"/>
    </xf>
    <xf numFmtId="1" fontId="13" fillId="2" borderId="57" xfId="0" applyNumberFormat="1" applyFont="1" applyFill="1" applyBorder="1" applyAlignment="1" applyProtection="1">
      <alignment horizontal="center" vertical="center"/>
      <protection locked="0"/>
    </xf>
    <xf numFmtId="49" fontId="3" fillId="2" borderId="26" xfId="0" applyNumberFormat="1" applyFont="1" applyFill="1" applyBorder="1" applyAlignment="1" applyProtection="1">
      <alignment horizontal="left" vertical="center"/>
      <protection locked="0"/>
    </xf>
    <xf numFmtId="0" fontId="3" fillId="2" borderId="26" xfId="2" applyFont="1" applyFill="1" applyBorder="1" applyAlignment="1" applyProtection="1">
      <alignment vertical="center" wrapText="1"/>
      <protection locked="0"/>
    </xf>
    <xf numFmtId="1" fontId="3" fillId="2" borderId="18" xfId="2" applyNumberFormat="1" applyFont="1" applyFill="1" applyBorder="1" applyAlignment="1">
      <alignment horizontal="center" vertical="center"/>
    </xf>
    <xf numFmtId="1" fontId="3" fillId="2" borderId="26" xfId="2" applyNumberFormat="1" applyFont="1" applyFill="1" applyBorder="1" applyAlignment="1">
      <alignment horizontal="center" vertical="center"/>
    </xf>
    <xf numFmtId="1" fontId="3" fillId="2" borderId="19" xfId="2" applyNumberFormat="1" applyFont="1" applyFill="1" applyBorder="1" applyAlignment="1">
      <alignment horizontal="center" vertical="center"/>
    </xf>
    <xf numFmtId="1" fontId="3" fillId="2" borderId="17" xfId="2" applyNumberFormat="1" applyFont="1" applyFill="1" applyBorder="1" applyAlignment="1">
      <alignment horizontal="center" vertical="center"/>
    </xf>
    <xf numFmtId="1" fontId="3" fillId="2" borderId="58" xfId="2" applyNumberFormat="1" applyFont="1" applyFill="1" applyBorder="1" applyAlignment="1">
      <alignment horizontal="center" vertical="center"/>
    </xf>
    <xf numFmtId="1" fontId="3" fillId="2" borderId="57" xfId="2" applyNumberFormat="1" applyFont="1" applyFill="1" applyBorder="1" applyAlignment="1">
      <alignment horizontal="center" vertical="center"/>
    </xf>
    <xf numFmtId="1" fontId="3" fillId="2" borderId="41" xfId="2" applyNumberFormat="1" applyFont="1" applyFill="1" applyBorder="1" applyAlignment="1">
      <alignment horizontal="center" vertical="center"/>
    </xf>
    <xf numFmtId="1" fontId="3" fillId="2" borderId="42" xfId="2" applyNumberFormat="1" applyFont="1" applyFill="1" applyBorder="1" applyAlignment="1">
      <alignment horizontal="center" vertical="center"/>
    </xf>
    <xf numFmtId="0" fontId="1" fillId="2" borderId="26" xfId="2" applyFont="1" applyFill="1" applyBorder="1" applyAlignment="1" applyProtection="1">
      <alignment vertical="center" wrapText="1"/>
      <protection locked="0"/>
    </xf>
    <xf numFmtId="0" fontId="3" fillId="0" borderId="15" xfId="2" applyFont="1" applyFill="1" applyBorder="1" applyAlignment="1">
      <alignment horizontal="center" vertical="center"/>
    </xf>
    <xf numFmtId="0" fontId="3" fillId="0" borderId="39" xfId="2" applyFont="1" applyFill="1" applyBorder="1" applyAlignment="1">
      <alignment horizontal="left" vertical="center" wrapText="1"/>
    </xf>
    <xf numFmtId="0" fontId="3" fillId="0" borderId="0" xfId="2" applyFont="1" applyFill="1" applyAlignment="1">
      <alignment horizontal="center"/>
    </xf>
    <xf numFmtId="0" fontId="1" fillId="0" borderId="57" xfId="2" applyFont="1" applyFill="1" applyBorder="1" applyAlignment="1">
      <alignment horizontal="center" vertical="center"/>
    </xf>
    <xf numFmtId="0" fontId="1" fillId="0" borderId="26" xfId="2" applyFont="1" applyFill="1" applyBorder="1" applyAlignment="1">
      <alignment horizontal="left" vertical="center" wrapText="1"/>
    </xf>
    <xf numFmtId="0" fontId="1" fillId="0" borderId="0" xfId="2" applyFont="1" applyFill="1" applyAlignment="1">
      <alignment horizontal="left" wrapText="1"/>
    </xf>
    <xf numFmtId="0" fontId="1" fillId="0" borderId="0" xfId="2" applyFont="1" applyFill="1" applyAlignment="1">
      <alignment horizontal="center"/>
    </xf>
    <xf numFmtId="49" fontId="3" fillId="0" borderId="39" xfId="0" applyNumberFormat="1" applyFont="1" applyFill="1" applyBorder="1" applyAlignment="1" applyProtection="1">
      <alignment vertical="center"/>
      <protection locked="0"/>
    </xf>
    <xf numFmtId="49" fontId="1" fillId="0" borderId="26" xfId="0" applyNumberFormat="1" applyFont="1" applyFill="1" applyBorder="1" applyAlignment="1" applyProtection="1">
      <alignment vertical="center"/>
      <protection locked="0"/>
    </xf>
    <xf numFmtId="1" fontId="3" fillId="0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23" xfId="2" applyFont="1" applyFill="1" applyBorder="1" applyAlignment="1" applyProtection="1">
      <alignment vertical="center" wrapText="1"/>
      <protection locked="0"/>
    </xf>
    <xf numFmtId="0" fontId="1" fillId="0" borderId="39" xfId="2" applyFont="1" applyFill="1" applyBorder="1" applyAlignment="1" applyProtection="1">
      <alignment vertical="center" wrapText="1"/>
      <protection locked="0"/>
    </xf>
    <xf numFmtId="0" fontId="1" fillId="3" borderId="26" xfId="2" applyFont="1" applyFill="1" applyBorder="1" applyAlignment="1">
      <alignment horizontal="center" vertical="center"/>
    </xf>
    <xf numFmtId="0" fontId="15" fillId="3" borderId="18" xfId="2" applyFont="1" applyFill="1" applyBorder="1" applyAlignment="1">
      <alignment horizontal="center" vertical="center"/>
    </xf>
    <xf numFmtId="0" fontId="15" fillId="3" borderId="26" xfId="2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" fontId="1" fillId="3" borderId="57" xfId="2" applyNumberFormat="1" applyFont="1" applyFill="1" applyBorder="1" applyAlignment="1">
      <alignment horizontal="center" vertical="center"/>
    </xf>
    <xf numFmtId="1" fontId="1" fillId="3" borderId="19" xfId="2" applyNumberFormat="1" applyFont="1" applyFill="1" applyBorder="1" applyAlignment="1">
      <alignment horizontal="center" vertical="center"/>
    </xf>
    <xf numFmtId="1" fontId="1" fillId="3" borderId="41" xfId="2" applyNumberFormat="1" applyFont="1" applyFill="1" applyBorder="1" applyAlignment="1">
      <alignment horizontal="center" vertical="center"/>
    </xf>
    <xf numFmtId="1" fontId="1" fillId="3" borderId="42" xfId="2" applyNumberFormat="1" applyFont="1" applyFill="1" applyBorder="1" applyAlignment="1">
      <alignment horizontal="center" vertical="center"/>
    </xf>
    <xf numFmtId="0" fontId="1" fillId="0" borderId="0" xfId="2" applyFont="1" applyFill="1" applyAlignment="1">
      <alignment horizontal="left"/>
    </xf>
    <xf numFmtId="0" fontId="3" fillId="0" borderId="47" xfId="0" applyFont="1" applyFill="1" applyBorder="1" applyAlignment="1" applyProtection="1">
      <alignment horizontal="left" vertical="center" wrapText="1"/>
    </xf>
    <xf numFmtId="1" fontId="1" fillId="0" borderId="48" xfId="2" applyNumberFormat="1" applyFont="1" applyFill="1" applyBorder="1" applyAlignment="1">
      <alignment horizontal="center" vertical="center"/>
    </xf>
    <xf numFmtId="0" fontId="3" fillId="0" borderId="39" xfId="0" applyFont="1" applyFill="1" applyBorder="1" applyAlignment="1" applyProtection="1">
      <alignment horizontal="left" vertical="center" wrapText="1"/>
    </xf>
    <xf numFmtId="49" fontId="3" fillId="0" borderId="39" xfId="2" applyNumberFormat="1" applyFont="1" applyFill="1" applyBorder="1" applyAlignment="1">
      <alignment horizontal="left" vertical="center"/>
    </xf>
    <xf numFmtId="0" fontId="3" fillId="0" borderId="26" xfId="0" applyFont="1" applyFill="1" applyBorder="1" applyAlignment="1" applyProtection="1">
      <alignment horizontal="left" vertical="center" wrapText="1"/>
    </xf>
    <xf numFmtId="1" fontId="3" fillId="0" borderId="39" xfId="2" applyNumberFormat="1" applyFont="1" applyFill="1" applyBorder="1" applyAlignment="1">
      <alignment horizontal="center" vertical="center" wrapText="1"/>
    </xf>
    <xf numFmtId="49" fontId="1" fillId="0" borderId="15" xfId="2" applyNumberFormat="1" applyFont="1" applyFill="1" applyBorder="1" applyAlignment="1">
      <alignment horizontal="center" vertical="center"/>
    </xf>
    <xf numFmtId="49" fontId="1" fillId="0" borderId="39" xfId="2" applyNumberFormat="1" applyFont="1" applyFill="1" applyBorder="1" applyAlignment="1">
      <alignment horizontal="left" vertical="center"/>
    </xf>
    <xf numFmtId="0" fontId="1" fillId="0" borderId="26" xfId="0" applyFont="1" applyFill="1" applyBorder="1" applyAlignment="1" applyProtection="1">
      <alignment horizontal="left" vertical="center" wrapText="1"/>
    </xf>
    <xf numFmtId="49" fontId="3" fillId="0" borderId="46" xfId="2" applyNumberFormat="1" applyFont="1" applyFill="1" applyBorder="1" applyAlignment="1">
      <alignment horizontal="center" vertical="center"/>
    </xf>
    <xf numFmtId="49" fontId="3" fillId="0" borderId="47" xfId="2" applyNumberFormat="1" applyFont="1" applyFill="1" applyBorder="1" applyAlignment="1">
      <alignment horizontal="left" vertical="center"/>
    </xf>
    <xf numFmtId="1" fontId="3" fillId="0" borderId="47" xfId="2" applyNumberFormat="1" applyFont="1" applyFill="1" applyBorder="1" applyAlignment="1">
      <alignment horizontal="center" vertical="center" wrapText="1"/>
    </xf>
    <xf numFmtId="49" fontId="3" fillId="0" borderId="15" xfId="2" applyNumberFormat="1" applyFont="1" applyFill="1" applyBorder="1" applyAlignment="1">
      <alignment horizontal="center" vertical="center"/>
    </xf>
    <xf numFmtId="49" fontId="1" fillId="0" borderId="11" xfId="2" applyNumberFormat="1" applyFont="1" applyFill="1" applyBorder="1" applyAlignment="1">
      <alignment horizontal="center" vertical="center"/>
    </xf>
    <xf numFmtId="49" fontId="1" fillId="0" borderId="12" xfId="2" applyNumberFormat="1" applyFont="1" applyFill="1" applyBorder="1" applyAlignment="1">
      <alignment horizontal="left" vertical="center"/>
    </xf>
    <xf numFmtId="0" fontId="1" fillId="0" borderId="23" xfId="0" applyFont="1" applyFill="1" applyBorder="1" applyAlignment="1" applyProtection="1">
      <alignment horizontal="left" vertical="center" wrapText="1"/>
    </xf>
    <xf numFmtId="1" fontId="1" fillId="0" borderId="22" xfId="2" applyNumberFormat="1" applyFont="1" applyFill="1" applyBorder="1" applyAlignment="1">
      <alignment horizontal="center" vertical="center"/>
    </xf>
    <xf numFmtId="1" fontId="1" fillId="0" borderId="12" xfId="2" applyNumberFormat="1" applyFont="1" applyFill="1" applyBorder="1" applyAlignment="1">
      <alignment horizontal="center" vertical="center" wrapText="1"/>
    </xf>
    <xf numFmtId="1" fontId="1" fillId="0" borderId="12" xfId="2" applyNumberFormat="1" applyFont="1" applyFill="1" applyBorder="1" applyAlignment="1">
      <alignment horizontal="center" vertical="center"/>
    </xf>
    <xf numFmtId="1" fontId="1" fillId="0" borderId="59" xfId="2" applyNumberFormat="1" applyFont="1" applyFill="1" applyBorder="1" applyAlignment="1">
      <alignment horizontal="center" vertical="center"/>
    </xf>
    <xf numFmtId="1" fontId="1" fillId="0" borderId="28" xfId="2" applyNumberFormat="1" applyFont="1" applyFill="1" applyBorder="1" applyAlignment="1">
      <alignment horizontal="center" vertical="center"/>
    </xf>
    <xf numFmtId="1" fontId="1" fillId="0" borderId="27" xfId="2" applyNumberFormat="1" applyFont="1" applyFill="1" applyBorder="1" applyAlignment="1">
      <alignment horizontal="center" vertical="center"/>
    </xf>
    <xf numFmtId="0" fontId="3" fillId="0" borderId="39" xfId="2" applyFont="1" applyFill="1" applyBorder="1" applyAlignment="1">
      <alignment horizontal="center" vertical="center"/>
    </xf>
    <xf numFmtId="0" fontId="3" fillId="0" borderId="16" xfId="2" applyFont="1" applyFill="1" applyBorder="1" applyAlignment="1">
      <alignment horizontal="center" vertical="center"/>
    </xf>
    <xf numFmtId="0" fontId="3" fillId="0" borderId="57" xfId="2" applyFont="1" applyFill="1" applyBorder="1" applyAlignment="1">
      <alignment horizontal="center" vertical="center"/>
    </xf>
    <xf numFmtId="49" fontId="3" fillId="0" borderId="26" xfId="2" applyNumberFormat="1" applyFont="1" applyFill="1" applyBorder="1" applyAlignment="1">
      <alignment horizontal="left" vertical="center"/>
    </xf>
    <xf numFmtId="1" fontId="3" fillId="0" borderId="26" xfId="2" applyNumberFormat="1" applyFont="1" applyFill="1" applyBorder="1" applyAlignment="1">
      <alignment horizontal="center" vertical="center" wrapText="1"/>
    </xf>
    <xf numFmtId="49" fontId="1" fillId="0" borderId="26" xfId="2" applyNumberFormat="1" applyFont="1" applyFill="1" applyBorder="1" applyAlignment="1">
      <alignment horizontal="left" vertical="center"/>
    </xf>
    <xf numFmtId="1" fontId="1" fillId="0" borderId="17" xfId="2" applyNumberFormat="1" applyFont="1" applyFill="1" applyBorder="1" applyAlignment="1">
      <alignment horizontal="center" vertical="center"/>
    </xf>
    <xf numFmtId="1" fontId="1" fillId="0" borderId="58" xfId="2" applyNumberFormat="1" applyFont="1" applyFill="1" applyBorder="1" applyAlignment="1">
      <alignment horizontal="center" vertical="center"/>
    </xf>
    <xf numFmtId="0" fontId="1" fillId="0" borderId="24" xfId="2" applyFont="1" applyFill="1" applyBorder="1" applyAlignment="1">
      <alignment horizontal="center" vertical="center"/>
    </xf>
    <xf numFmtId="1" fontId="1" fillId="0" borderId="23" xfId="2" applyNumberFormat="1" applyFont="1" applyFill="1" applyBorder="1" applyAlignment="1">
      <alignment horizontal="center" vertical="center" wrapText="1"/>
    </xf>
    <xf numFmtId="0" fontId="1" fillId="0" borderId="15" xfId="2" applyFill="1" applyBorder="1" applyAlignment="1">
      <alignment horizontal="center" vertical="center"/>
    </xf>
    <xf numFmtId="0" fontId="1" fillId="0" borderId="39" xfId="2" applyFill="1" applyBorder="1" applyAlignment="1">
      <alignment horizontal="left" vertical="center"/>
    </xf>
    <xf numFmtId="0" fontId="1" fillId="0" borderId="39" xfId="2" applyFill="1" applyBorder="1" applyAlignment="1">
      <alignment wrapText="1"/>
    </xf>
    <xf numFmtId="49" fontId="1" fillId="0" borderId="16" xfId="2" applyNumberFormat="1" applyFill="1" applyBorder="1" applyAlignment="1">
      <alignment horizontal="center" vertical="center"/>
    </xf>
    <xf numFmtId="49" fontId="1" fillId="0" borderId="39" xfId="2" applyNumberFormat="1" applyFill="1" applyBorder="1" applyAlignment="1">
      <alignment horizontal="center" vertical="center"/>
    </xf>
    <xf numFmtId="0" fontId="1" fillId="0" borderId="39" xfId="2" applyFill="1" applyBorder="1" applyAlignment="1">
      <alignment horizontal="center" vertical="center"/>
    </xf>
    <xf numFmtId="0" fontId="1" fillId="0" borderId="20" xfId="2" applyFill="1" applyBorder="1" applyAlignment="1">
      <alignment horizontal="center" vertical="center"/>
    </xf>
    <xf numFmtId="9" fontId="3" fillId="0" borderId="39" xfId="1" applyFont="1" applyFill="1" applyBorder="1" applyAlignment="1">
      <alignment horizontal="center" vertical="center"/>
    </xf>
    <xf numFmtId="0" fontId="1" fillId="0" borderId="55" xfId="2" applyFill="1" applyBorder="1" applyAlignment="1">
      <alignment horizontal="center" vertical="center"/>
    </xf>
    <xf numFmtId="0" fontId="1" fillId="0" borderId="54" xfId="2" applyFont="1" applyFill="1" applyBorder="1" applyAlignment="1">
      <alignment horizontal="center" vertical="center"/>
    </xf>
    <xf numFmtId="0" fontId="1" fillId="0" borderId="15" xfId="2" applyFont="1" applyFill="1" applyBorder="1" applyAlignment="1">
      <alignment horizontal="center" vertical="center"/>
    </xf>
    <xf numFmtId="0" fontId="1" fillId="0" borderId="56" xfId="2" applyFont="1" applyFill="1" applyBorder="1" applyAlignment="1">
      <alignment horizontal="center" vertical="center"/>
    </xf>
    <xf numFmtId="0" fontId="1" fillId="0" borderId="40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57" xfId="2" applyFill="1" applyBorder="1" applyAlignment="1">
      <alignment horizontal="center" vertical="center"/>
    </xf>
    <xf numFmtId="0" fontId="1" fillId="0" borderId="26" xfId="2" applyFill="1" applyBorder="1" applyAlignment="1">
      <alignment horizontal="left" vertical="center"/>
    </xf>
    <xf numFmtId="0" fontId="1" fillId="0" borderId="26" xfId="2" applyFill="1" applyBorder="1" applyAlignment="1">
      <alignment wrapText="1"/>
    </xf>
    <xf numFmtId="49" fontId="1" fillId="0" borderId="18" xfId="2" applyNumberFormat="1" applyFill="1" applyBorder="1" applyAlignment="1">
      <alignment horizontal="center" vertical="center"/>
    </xf>
    <xf numFmtId="49" fontId="1" fillId="0" borderId="26" xfId="2" applyNumberForma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164" fontId="1" fillId="0" borderId="57" xfId="2" applyNumberFormat="1" applyFont="1" applyFill="1" applyBorder="1" applyAlignment="1">
      <alignment horizontal="center" vertical="center"/>
    </xf>
    <xf numFmtId="164" fontId="1" fillId="0" borderId="19" xfId="2" applyNumberFormat="1" applyFont="1" applyFill="1" applyBorder="1" applyAlignment="1">
      <alignment horizontal="center" vertical="center"/>
    </xf>
    <xf numFmtId="0" fontId="1" fillId="0" borderId="41" xfId="2" applyFont="1" applyFill="1" applyBorder="1" applyAlignment="1">
      <alignment horizontal="center" vertical="center"/>
    </xf>
    <xf numFmtId="0" fontId="1" fillId="0" borderId="19" xfId="2" applyFont="1" applyFill="1" applyBorder="1" applyAlignment="1">
      <alignment horizontal="center" vertical="center"/>
    </xf>
    <xf numFmtId="0" fontId="1" fillId="0" borderId="42" xfId="2" applyFont="1" applyFill="1" applyBorder="1" applyAlignment="1">
      <alignment horizontal="center" vertical="center"/>
    </xf>
    <xf numFmtId="0" fontId="1" fillId="0" borderId="24" xfId="2" applyFill="1" applyBorder="1" applyAlignment="1">
      <alignment horizontal="center" vertical="center"/>
    </xf>
    <xf numFmtId="0" fontId="1" fillId="0" borderId="23" xfId="2" applyFill="1" applyBorder="1" applyAlignment="1">
      <alignment horizontal="left" vertical="center"/>
    </xf>
    <xf numFmtId="49" fontId="1" fillId="0" borderId="25" xfId="2" applyNumberFormat="1" applyFill="1" applyBorder="1" applyAlignment="1">
      <alignment horizontal="center" vertical="center"/>
    </xf>
    <xf numFmtId="164" fontId="1" fillId="0" borderId="18" xfId="2" applyNumberFormat="1" applyFont="1" applyFill="1" applyBorder="1" applyAlignment="1">
      <alignment horizontal="center" vertical="center"/>
    </xf>
    <xf numFmtId="0" fontId="1" fillId="0" borderId="25" xfId="2" applyFill="1" applyBorder="1" applyAlignment="1">
      <alignment horizontal="center" vertical="center"/>
    </xf>
    <xf numFmtId="0" fontId="1" fillId="0" borderId="60" xfId="2" applyFill="1" applyBorder="1" applyAlignment="1">
      <alignment horizontal="center" vertical="center"/>
    </xf>
    <xf numFmtId="0" fontId="1" fillId="0" borderId="61" xfId="2" applyFill="1" applyBorder="1" applyAlignment="1">
      <alignment horizontal="left" vertical="center"/>
    </xf>
    <xf numFmtId="0" fontId="1" fillId="0" borderId="61" xfId="2" applyFill="1" applyBorder="1" applyAlignment="1">
      <alignment wrapText="1"/>
    </xf>
    <xf numFmtId="49" fontId="1" fillId="0" borderId="62" xfId="2" applyNumberFormat="1" applyFill="1" applyBorder="1" applyAlignment="1">
      <alignment horizontal="center" vertical="center"/>
    </xf>
    <xf numFmtId="0" fontId="1" fillId="0" borderId="61" xfId="2" applyFill="1" applyBorder="1" applyAlignment="1">
      <alignment horizontal="center" vertical="center"/>
    </xf>
    <xf numFmtId="49" fontId="1" fillId="0" borderId="61" xfId="2" applyNumberFormat="1" applyFill="1" applyBorder="1" applyAlignment="1">
      <alignment horizontal="center" vertical="center"/>
    </xf>
    <xf numFmtId="0" fontId="1" fillId="0" borderId="63" xfId="2" applyFill="1" applyBorder="1" applyAlignment="1">
      <alignment horizontal="center" vertical="center"/>
    </xf>
    <xf numFmtId="0" fontId="1" fillId="0" borderId="64" xfId="2" applyFill="1" applyBorder="1" applyAlignment="1">
      <alignment horizontal="center" vertical="center"/>
    </xf>
    <xf numFmtId="0" fontId="1" fillId="0" borderId="63" xfId="2" applyFont="1" applyFill="1" applyBorder="1" applyAlignment="1">
      <alignment horizontal="center" vertical="center"/>
    </xf>
    <xf numFmtId="0" fontId="1" fillId="0" borderId="65" xfId="2" applyFont="1" applyFill="1" applyBorder="1" applyAlignment="1">
      <alignment horizontal="center" vertical="center"/>
    </xf>
    <xf numFmtId="0" fontId="1" fillId="0" borderId="60" xfId="2" applyFont="1" applyFill="1" applyBorder="1" applyAlignment="1">
      <alignment horizontal="center" vertical="center"/>
    </xf>
    <xf numFmtId="0" fontId="1" fillId="0" borderId="66" xfId="2" applyFont="1" applyFill="1" applyBorder="1" applyAlignment="1">
      <alignment horizontal="center" vertical="center"/>
    </xf>
    <xf numFmtId="0" fontId="1" fillId="0" borderId="67" xfId="2" applyFont="1" applyFill="1" applyBorder="1" applyAlignment="1">
      <alignment horizontal="center" vertical="center"/>
    </xf>
    <xf numFmtId="0" fontId="1" fillId="0" borderId="62" xfId="2" applyFont="1" applyFill="1" applyBorder="1" applyAlignment="1">
      <alignment horizontal="center" vertical="center"/>
    </xf>
    <xf numFmtId="0" fontId="1" fillId="0" borderId="0" xfId="2" applyFill="1" applyBorder="1" applyAlignment="1">
      <alignment horizontal="left" vertical="center"/>
    </xf>
    <xf numFmtId="49" fontId="1" fillId="0" borderId="0" xfId="2" applyNumberFormat="1" applyFill="1" applyBorder="1" applyAlignment="1">
      <alignment horizontal="center"/>
    </xf>
    <xf numFmtId="0" fontId="1" fillId="0" borderId="0" xfId="2" applyFill="1" applyBorder="1" applyAlignment="1">
      <alignment horizontal="center"/>
    </xf>
    <xf numFmtId="0" fontId="1" fillId="0" borderId="0" xfId="2" applyFont="1" applyFill="1" applyBorder="1" applyAlignment="1">
      <alignment horizontal="center" vertical="center"/>
    </xf>
    <xf numFmtId="0" fontId="1" fillId="0" borderId="0" xfId="4" applyFont="1" applyFill="1" applyAlignment="1">
      <alignment vertical="center"/>
    </xf>
    <xf numFmtId="0" fontId="17" fillId="0" borderId="0" xfId="4" applyFont="1" applyFill="1" applyAlignment="1">
      <alignment horizontal="left" vertical="center"/>
    </xf>
    <xf numFmtId="0" fontId="17" fillId="0" borderId="0" xfId="4" applyFont="1" applyFill="1" applyAlignment="1">
      <alignment vertical="center" wrapText="1"/>
    </xf>
    <xf numFmtId="1" fontId="17" fillId="0" borderId="0" xfId="4" applyNumberFormat="1" applyFont="1" applyFill="1" applyAlignment="1">
      <alignment vertical="center" wrapText="1"/>
    </xf>
    <xf numFmtId="49" fontId="17" fillId="0" borderId="0" xfId="4" applyNumberFormat="1" applyFont="1" applyFill="1" applyAlignment="1">
      <alignment vertical="center"/>
    </xf>
    <xf numFmtId="1" fontId="17" fillId="0" borderId="0" xfId="4" applyNumberFormat="1" applyFont="1" applyFill="1" applyAlignment="1">
      <alignment vertical="center"/>
    </xf>
    <xf numFmtId="164" fontId="18" fillId="0" borderId="0" xfId="4" applyNumberFormat="1" applyFont="1" applyFill="1" applyAlignment="1">
      <alignment vertical="center"/>
    </xf>
    <xf numFmtId="164" fontId="19" fillId="0" borderId="0" xfId="4" applyNumberFormat="1" applyFont="1" applyFill="1" applyAlignment="1">
      <alignment vertical="center"/>
    </xf>
    <xf numFmtId="164" fontId="19" fillId="0" borderId="0" xfId="4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5" applyFont="1" applyAlignment="1">
      <alignment horizontal="left" vertical="center"/>
    </xf>
    <xf numFmtId="0" fontId="0" fillId="0" borderId="0" xfId="5" applyFont="1" applyAlignment="1" applyProtection="1">
      <alignment horizontal="left" vertical="center"/>
      <protection locked="0"/>
    </xf>
    <xf numFmtId="0" fontId="0" fillId="0" borderId="0" xfId="5" applyFont="1" applyAlignment="1">
      <alignment vertical="center" wrapText="1"/>
    </xf>
    <xf numFmtId="1" fontId="3" fillId="0" borderId="13" xfId="5" applyNumberFormat="1" applyFont="1" applyBorder="1" applyAlignment="1">
      <alignment vertical="center" wrapText="1"/>
    </xf>
    <xf numFmtId="1" fontId="1" fillId="0" borderId="0" xfId="4" applyNumberFormat="1" applyFont="1" applyFill="1" applyAlignment="1">
      <alignment vertical="center"/>
    </xf>
    <xf numFmtId="49" fontId="0" fillId="0" borderId="0" xfId="5" applyNumberFormat="1" applyFont="1" applyAlignment="1">
      <alignment vertical="center"/>
    </xf>
    <xf numFmtId="10" fontId="3" fillId="0" borderId="0" xfId="1" applyNumberFormat="1" applyFont="1" applyFill="1" applyBorder="1" applyAlignment="1">
      <alignment horizontal="left"/>
    </xf>
    <xf numFmtId="0" fontId="0" fillId="0" borderId="0" xfId="5" applyFont="1" applyAlignment="1">
      <alignment vertical="center"/>
    </xf>
    <xf numFmtId="9" fontId="2" fillId="0" borderId="0" xfId="5" applyNumberFormat="1" applyFont="1" applyAlignment="1">
      <alignment vertical="center"/>
    </xf>
    <xf numFmtId="0" fontId="0" fillId="0" borderId="0" xfId="0" applyAlignment="1"/>
    <xf numFmtId="1" fontId="0" fillId="0" borderId="0" xfId="0" applyNumberFormat="1"/>
    <xf numFmtId="0" fontId="1" fillId="0" borderId="0" xfId="4" applyFont="1" applyFill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7" fillId="0" borderId="0" xfId="4" applyFont="1" applyFill="1" applyAlignment="1">
      <alignment vertical="center"/>
    </xf>
    <xf numFmtId="1" fontId="3" fillId="0" borderId="13" xfId="0" applyNumberFormat="1" applyFont="1" applyFill="1" applyBorder="1" applyAlignment="1">
      <alignment horizontal="right" vertical="center"/>
    </xf>
    <xf numFmtId="1" fontId="16" fillId="0" borderId="0" xfId="4" applyNumberFormat="1" applyFill="1" applyAlignment="1">
      <alignment vertical="center"/>
    </xf>
    <xf numFmtId="1" fontId="16" fillId="0" borderId="0" xfId="4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10" fontId="21" fillId="0" borderId="0" xfId="0" applyNumberFormat="1" applyFont="1" applyFill="1" applyBorder="1" applyAlignment="1">
      <alignment horizontal="left" vertical="center"/>
    </xf>
    <xf numFmtId="0" fontId="22" fillId="0" borderId="0" xfId="4" applyFont="1" applyFill="1" applyAlignment="1">
      <alignment vertical="center"/>
    </xf>
    <xf numFmtId="0" fontId="16" fillId="0" borderId="0" xfId="4" applyFill="1" applyAlignment="1">
      <alignment vertical="center"/>
    </xf>
    <xf numFmtId="49" fontId="23" fillId="0" borderId="0" xfId="4" applyNumberFormat="1" applyFont="1" applyFill="1" applyAlignment="1" applyProtection="1">
      <alignment horizontal="left" vertical="center"/>
    </xf>
    <xf numFmtId="0" fontId="23" fillId="0" borderId="0" xfId="4" applyFont="1" applyFill="1" applyAlignment="1" applyProtection="1">
      <alignment horizontal="left" vertical="center"/>
      <protection locked="0"/>
    </xf>
    <xf numFmtId="0" fontId="0" fillId="0" borderId="0" xfId="0" applyFill="1" applyAlignment="1">
      <alignment horizontal="left" vertical="center"/>
    </xf>
    <xf numFmtId="0" fontId="23" fillId="0" borderId="0" xfId="4" applyFont="1" applyFill="1" applyAlignment="1">
      <alignment vertical="center"/>
    </xf>
    <xf numFmtId="0" fontId="16" fillId="0" borderId="0" xfId="4" applyFill="1" applyAlignment="1">
      <alignment vertical="center" wrapText="1"/>
    </xf>
    <xf numFmtId="49" fontId="23" fillId="0" borderId="0" xfId="4" applyNumberFormat="1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23" fillId="0" borderId="0" xfId="4" applyNumberFormat="1" applyFont="1" applyFill="1" applyAlignment="1" applyProtection="1">
      <alignment horizontal="left" vertical="center"/>
      <protection locked="0"/>
    </xf>
    <xf numFmtId="0" fontId="16" fillId="0" borderId="0" xfId="4" applyFill="1" applyAlignment="1">
      <alignment horizontal="left" vertical="center"/>
    </xf>
    <xf numFmtId="49" fontId="16" fillId="0" borderId="0" xfId="4" applyNumberFormat="1" applyFill="1" applyAlignment="1">
      <alignment vertical="center"/>
    </xf>
    <xf numFmtId="0" fontId="0" fillId="0" borderId="0" xfId="0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49" fontId="16" fillId="0" borderId="0" xfId="4" applyNumberFormat="1" applyFont="1" applyFill="1" applyAlignment="1" applyProtection="1">
      <alignment vertical="center"/>
    </xf>
    <xf numFmtId="164" fontId="16" fillId="0" borderId="0" xfId="4" applyNumberFormat="1" applyFill="1" applyAlignment="1">
      <alignment horizontal="center" vertical="center"/>
    </xf>
    <xf numFmtId="0" fontId="16" fillId="0" borderId="0" xfId="4" applyFill="1" applyAlignment="1" applyProtection="1">
      <alignment horizontal="left" vertical="center"/>
      <protection locked="0"/>
    </xf>
    <xf numFmtId="0" fontId="16" fillId="0" borderId="0" xfId="4" applyFill="1" applyAlignment="1" applyProtection="1">
      <alignment vertical="center" wrapText="1"/>
      <protection locked="0"/>
    </xf>
    <xf numFmtId="0" fontId="0" fillId="0" borderId="0" xfId="0" applyFont="1" applyFill="1" applyAlignment="1" applyProtection="1">
      <alignment vertical="center"/>
    </xf>
    <xf numFmtId="49" fontId="16" fillId="0" borderId="0" xfId="4" applyNumberFormat="1" applyFill="1" applyAlignment="1" applyProtection="1">
      <alignment vertical="center"/>
    </xf>
    <xf numFmtId="1" fontId="16" fillId="0" borderId="0" xfId="4" applyNumberFormat="1" applyFill="1" applyAlignment="1" applyProtection="1">
      <alignment horizontal="center" vertical="center"/>
    </xf>
    <xf numFmtId="1" fontId="23" fillId="0" borderId="0" xfId="4" applyNumberFormat="1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  <protection locked="0"/>
    </xf>
    <xf numFmtId="49" fontId="23" fillId="0" borderId="0" xfId="4" applyNumberFormat="1" applyFont="1" applyFill="1" applyAlignment="1" applyProtection="1">
      <alignment horizontal="left" vertical="center"/>
      <protection locked="0"/>
    </xf>
    <xf numFmtId="0" fontId="23" fillId="0" borderId="0" xfId="4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23" fillId="0" borderId="0" xfId="4" applyFont="1" applyFill="1" applyAlignment="1" applyProtection="1">
      <alignment horizontal="center" vertical="center"/>
      <protection locked="0"/>
    </xf>
    <xf numFmtId="0" fontId="24" fillId="0" borderId="0" xfId="0" applyFont="1" applyAlignment="1"/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49" fontId="1" fillId="0" borderId="0" xfId="2" applyNumberFormat="1"/>
    <xf numFmtId="0" fontId="3" fillId="0" borderId="51" xfId="2" applyFont="1" applyFill="1" applyBorder="1" applyAlignment="1" applyProtection="1">
      <alignment horizontal="left" vertical="center" wrapText="1"/>
      <protection locked="0"/>
    </xf>
    <xf numFmtId="0" fontId="3" fillId="0" borderId="48" xfId="2" applyFont="1" applyFill="1" applyBorder="1" applyAlignment="1" applyProtection="1">
      <alignment horizontal="left" vertical="center" wrapText="1"/>
      <protection locked="0"/>
    </xf>
    <xf numFmtId="0" fontId="1" fillId="0" borderId="37" xfId="2" applyBorder="1" applyAlignment="1">
      <alignment horizontal="center" vertical="center"/>
    </xf>
    <xf numFmtId="0" fontId="1" fillId="0" borderId="38" xfId="2" applyBorder="1" applyAlignment="1">
      <alignment horizontal="center" vertical="center"/>
    </xf>
    <xf numFmtId="0" fontId="1" fillId="0" borderId="30" xfId="2" applyBorder="1" applyAlignment="1">
      <alignment horizontal="center" vertical="center"/>
    </xf>
    <xf numFmtId="0" fontId="3" fillId="0" borderId="51" xfId="2" applyFont="1" applyFill="1" applyBorder="1" applyAlignment="1">
      <alignment horizontal="left" vertical="center" wrapText="1"/>
    </xf>
    <xf numFmtId="0" fontId="3" fillId="0" borderId="48" xfId="2" applyFont="1" applyFill="1" applyBorder="1" applyAlignment="1">
      <alignment horizontal="left" vertical="center" wrapText="1"/>
    </xf>
    <xf numFmtId="0" fontId="1" fillId="0" borderId="9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1" fillId="0" borderId="20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21" xfId="2" applyFont="1" applyBorder="1" applyAlignment="1">
      <alignment horizontal="center" vertical="center"/>
    </xf>
    <xf numFmtId="0" fontId="1" fillId="0" borderId="17" xfId="2" applyBorder="1" applyAlignment="1">
      <alignment horizontal="center" vertical="center"/>
    </xf>
    <xf numFmtId="0" fontId="1" fillId="0" borderId="18" xfId="2" applyBorder="1" applyAlignment="1">
      <alignment horizontal="center" vertical="center"/>
    </xf>
    <xf numFmtId="0" fontId="1" fillId="0" borderId="19" xfId="2" applyBorder="1" applyAlignment="1">
      <alignment horizontal="center" vertical="center"/>
    </xf>
    <xf numFmtId="0" fontId="1" fillId="0" borderId="28" xfId="2" applyFont="1" applyBorder="1" applyAlignment="1">
      <alignment horizontal="center" vertical="center" textRotation="90"/>
    </xf>
    <xf numFmtId="0" fontId="1" fillId="0" borderId="34" xfId="2" applyFont="1" applyBorder="1" applyAlignment="1">
      <alignment horizontal="center" vertical="center" textRotation="90"/>
    </xf>
    <xf numFmtId="0" fontId="1" fillId="0" borderId="20" xfId="2" applyFont="1" applyBorder="1" applyAlignment="1">
      <alignment horizontal="center" vertical="center" textRotation="90"/>
    </xf>
    <xf numFmtId="0" fontId="1" fillId="0" borderId="29" xfId="2" applyFont="1" applyBorder="1" applyAlignment="1">
      <alignment horizontal="center" textRotation="90"/>
    </xf>
    <xf numFmtId="0" fontId="1" fillId="0" borderId="35" xfId="2" applyFont="1" applyBorder="1" applyAlignment="1">
      <alignment horizontal="center" textRotation="90"/>
    </xf>
    <xf numFmtId="0" fontId="1" fillId="0" borderId="40" xfId="2" applyFont="1" applyBorder="1" applyAlignment="1">
      <alignment horizontal="center" textRotation="90"/>
    </xf>
    <xf numFmtId="0" fontId="1" fillId="0" borderId="30" xfId="2" applyFont="1" applyBorder="1" applyAlignment="1">
      <alignment horizontal="center" vertical="center"/>
    </xf>
    <xf numFmtId="0" fontId="1" fillId="0" borderId="31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1" fillId="0" borderId="36" xfId="2" applyFont="1" applyBorder="1" applyAlignment="1">
      <alignment horizontal="center" vertical="center"/>
    </xf>
    <xf numFmtId="0" fontId="1" fillId="0" borderId="33" xfId="2" applyBorder="1" applyAlignment="1">
      <alignment horizontal="center" vertical="center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2" applyAlignment="1">
      <alignment horizontal="center" wrapText="1"/>
    </xf>
    <xf numFmtId="49" fontId="1" fillId="0" borderId="0" xfId="2" applyNumberFormat="1" applyFill="1" applyAlignment="1">
      <alignment horizontal="center"/>
    </xf>
    <xf numFmtId="0" fontId="1" fillId="0" borderId="7" xfId="2" applyBorder="1" applyAlignment="1">
      <alignment horizontal="center" vertical="center"/>
    </xf>
    <xf numFmtId="0" fontId="1" fillId="0" borderId="8" xfId="2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49" fontId="6" fillId="0" borderId="0" xfId="0" applyNumberFormat="1" applyFont="1" applyFill="1" applyBorder="1" applyAlignment="1" applyProtection="1">
      <alignment horizontal="center" vertical="center" wrapText="1"/>
      <protection locked="0"/>
    </xf>
  </cellXfs>
  <cellStyles count="6">
    <cellStyle name="Обычный" xfId="0" builtinId="0"/>
    <cellStyle name="Обычный_Plan ПГС" xfId="2"/>
    <cellStyle name="Обычный_Учебный план" xfId="4"/>
    <cellStyle name="Процентный" xfId="1" builtinId="5"/>
    <cellStyle name="㼿㼿㼿㼿?" xfId="3"/>
    <cellStyle name="㼿㼿㼿㼿㼿㼿㼿㼿㼿㼿" xfId="5"/>
  </cellStyles>
  <dxfs count="1"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15</xdr:row>
          <xdr:rowOff>121920</xdr:rowOff>
        </xdr:from>
        <xdr:to>
          <xdr:col>20</xdr:col>
          <xdr:colOff>28722</xdr:colOff>
          <xdr:row>24</xdr:row>
          <xdr:rowOff>33346</xdr:rowOff>
        </xdr:to>
        <xdr:pic>
          <xdr:nvPicPr>
            <xdr:cNvPr id="2" name="Рисунок 2"/>
            <xdr:cNvPicPr>
              <a:picLocks noChangeAspect="1" noChangeArrowheads="1"/>
              <a:extLst>
                <a:ext uri="{84589F7E-364E-4C9E-8A38-B11213B215E9}">
                  <a14:cameraTool cellRange="'[1]График '!$A$4:$BK$14" spid="_x0000_s102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9060" y="2924387"/>
              <a:ext cx="10445262" cy="141849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9;&#1095;&#1077;&#1073;&#1085;&#1099;&#1081;%20&#1087;&#1083;&#1072;&#1085;_&#1085;&#1086;&#1074;&#1099;&#1081;%20&#1073;&#1072;&#1082;&#1072;&#1083;&#1072;&#1074;&#1088;&#1080;&#1072;&#109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дуль1"/>
      <sheetName val="График "/>
      <sheetName val="план старый"/>
      <sheetName val="план 2023_новый"/>
      <sheetName val="Проекты и элективы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3"/>
  <dimension ref="A1:IP283"/>
  <sheetViews>
    <sheetView showZeros="0" tabSelected="1" view="pageBreakPreview" topLeftCell="A70" zoomScale="90" zoomScaleNormal="90" zoomScaleSheetLayoutView="90" workbookViewId="0">
      <selection activeCell="C82" sqref="C82"/>
    </sheetView>
  </sheetViews>
  <sheetFormatPr defaultColWidth="9.109375" defaultRowHeight="13.2" x14ac:dyDescent="0.25"/>
  <cols>
    <col min="1" max="1" width="4.6640625" style="1" customWidth="1"/>
    <col min="2" max="2" width="9.33203125" style="1" customWidth="1"/>
    <col min="3" max="3" width="34.88671875" style="20" customWidth="1"/>
    <col min="4" max="8" width="5.6640625" style="506" customWidth="1"/>
    <col min="9" max="9" width="7.6640625" style="50" customWidth="1"/>
    <col min="10" max="10" width="6.5546875" style="50" customWidth="1"/>
    <col min="11" max="15" width="7.6640625" style="23" customWidth="1"/>
    <col min="16" max="20" width="4.6640625" style="22" customWidth="1"/>
    <col min="21" max="21" width="4.88671875" style="22" customWidth="1"/>
    <col min="22" max="23" width="4.6640625" style="22" customWidth="1"/>
    <col min="24" max="25" width="5.6640625" style="22" customWidth="1"/>
    <col min="26" max="33" width="4.6640625" style="22" customWidth="1"/>
    <col min="34" max="34" width="14.88671875" style="23" customWidth="1"/>
    <col min="35" max="16384" width="9.109375" style="23"/>
  </cols>
  <sheetData>
    <row r="1" spans="1:33" customFormat="1" ht="12.75" customHeight="1" x14ac:dyDescent="0.25">
      <c r="A1" s="1"/>
      <c r="B1" s="2"/>
      <c r="C1" s="3"/>
      <c r="D1" s="540" t="s">
        <v>0</v>
      </c>
      <c r="E1" s="540"/>
      <c r="F1" s="540"/>
      <c r="G1" s="540"/>
      <c r="H1" s="540"/>
      <c r="I1" s="540"/>
      <c r="J1" s="540"/>
      <c r="K1" s="540"/>
      <c r="L1" s="540"/>
      <c r="M1" s="540"/>
      <c r="N1" s="540"/>
      <c r="O1" s="540"/>
      <c r="P1" s="540"/>
      <c r="Q1" s="540"/>
      <c r="R1" s="540"/>
      <c r="S1" s="540"/>
      <c r="T1" s="540"/>
      <c r="U1" s="540"/>
      <c r="V1" s="540"/>
      <c r="W1" s="540"/>
      <c r="X1" s="4"/>
      <c r="Y1" s="4"/>
      <c r="Z1" s="4"/>
      <c r="AA1" s="4"/>
      <c r="AB1" s="5"/>
      <c r="AC1" s="5"/>
      <c r="AD1" s="5"/>
      <c r="AE1" s="5"/>
    </row>
    <row r="2" spans="1:33" customFormat="1" x14ac:dyDescent="0.25">
      <c r="A2" s="6" t="s">
        <v>1</v>
      </c>
      <c r="B2" s="2"/>
      <c r="C2" s="3"/>
      <c r="D2" s="540" t="s">
        <v>2</v>
      </c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7"/>
      <c r="Y2" s="7"/>
      <c r="Z2" s="5"/>
      <c r="AA2" s="5"/>
      <c r="AB2" s="5"/>
      <c r="AC2" s="5"/>
      <c r="AD2" s="5"/>
      <c r="AE2" s="5"/>
    </row>
    <row r="3" spans="1:33" customFormat="1" ht="12.75" customHeight="1" x14ac:dyDescent="0.25">
      <c r="A3" s="8"/>
      <c r="B3" s="2"/>
      <c r="C3" s="3"/>
      <c r="D3" s="540" t="s">
        <v>3</v>
      </c>
      <c r="E3" s="540"/>
      <c r="F3" s="540"/>
      <c r="G3" s="540"/>
      <c r="H3" s="540"/>
      <c r="I3" s="540"/>
      <c r="J3" s="540"/>
      <c r="K3" s="540"/>
      <c r="L3" s="540"/>
      <c r="M3" s="540"/>
      <c r="N3" s="540"/>
      <c r="O3" s="540"/>
      <c r="P3" s="540"/>
      <c r="Q3" s="540"/>
      <c r="R3" s="540"/>
      <c r="S3" s="540"/>
      <c r="T3" s="540"/>
      <c r="U3" s="540"/>
      <c r="V3" s="540"/>
      <c r="W3" s="540"/>
      <c r="X3" s="4"/>
      <c r="Y3" s="4"/>
      <c r="Z3" s="4"/>
      <c r="AA3" s="4"/>
      <c r="AB3" s="5"/>
      <c r="AC3" s="5"/>
      <c r="AD3" s="5"/>
      <c r="AE3" s="5"/>
    </row>
    <row r="4" spans="1:33" customFormat="1" x14ac:dyDescent="0.25">
      <c r="A4" s="9" t="s">
        <v>4</v>
      </c>
      <c r="B4" s="2"/>
      <c r="C4" s="3"/>
      <c r="D4" s="3"/>
      <c r="E4" s="3"/>
      <c r="F4" s="10"/>
      <c r="G4" s="11"/>
      <c r="H4" s="11"/>
      <c r="I4" s="12"/>
      <c r="J4" s="12"/>
      <c r="K4" s="11"/>
      <c r="L4" s="8"/>
      <c r="M4" s="8"/>
      <c r="N4" s="8"/>
      <c r="O4" s="8"/>
      <c r="P4" s="5"/>
      <c r="Q4" s="5"/>
      <c r="R4" s="5"/>
      <c r="S4" s="5"/>
      <c r="T4" s="5"/>
      <c r="U4" s="5"/>
      <c r="V4" s="5"/>
      <c r="W4" s="5"/>
      <c r="X4" s="13"/>
      <c r="Y4" s="13"/>
      <c r="Z4" s="5"/>
      <c r="AA4" s="5"/>
      <c r="AB4" s="5"/>
      <c r="AC4" s="5"/>
      <c r="AD4" s="5"/>
      <c r="AE4" s="5"/>
    </row>
    <row r="5" spans="1:33" customFormat="1" ht="20.25" customHeight="1" x14ac:dyDescent="0.4">
      <c r="A5" s="6" t="s">
        <v>5</v>
      </c>
      <c r="B5" s="2"/>
      <c r="C5" s="3"/>
      <c r="D5" s="541" t="s">
        <v>6</v>
      </c>
      <c r="E5" s="541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  <c r="S5" s="541"/>
      <c r="T5" s="541"/>
      <c r="U5" s="541"/>
      <c r="V5" s="541"/>
      <c r="W5" s="541"/>
      <c r="X5" s="14"/>
      <c r="Y5" s="14"/>
      <c r="Z5" s="14"/>
      <c r="AA5" s="14"/>
      <c r="AB5" s="15"/>
      <c r="AC5" s="542"/>
      <c r="AD5" s="542"/>
      <c r="AE5" s="5"/>
    </row>
    <row r="6" spans="1:33" customFormat="1" ht="16.5" customHeight="1" x14ac:dyDescent="0.4">
      <c r="A6" s="6"/>
      <c r="B6" s="2"/>
      <c r="C6" s="3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4"/>
      <c r="Y6" s="14"/>
      <c r="Z6" s="14"/>
      <c r="AA6" s="14"/>
      <c r="AB6" s="15"/>
      <c r="AC6" s="17"/>
      <c r="AD6" s="17"/>
      <c r="AE6" s="5"/>
    </row>
    <row r="7" spans="1:33" ht="15" customHeight="1" x14ac:dyDescent="0.25">
      <c r="A7" s="18" t="s">
        <v>7</v>
      </c>
      <c r="B7" s="19"/>
      <c r="D7" s="543" t="s">
        <v>8</v>
      </c>
      <c r="E7" s="543"/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543"/>
      <c r="U7" s="543"/>
      <c r="V7" s="543"/>
      <c r="W7" s="543"/>
      <c r="X7" s="21"/>
      <c r="Y7" s="21"/>
      <c r="Z7" s="21"/>
      <c r="AA7" s="21"/>
      <c r="AF7" s="23"/>
      <c r="AG7" s="23"/>
    </row>
    <row r="8" spans="1:33" ht="15" customHeight="1" x14ac:dyDescent="0.25">
      <c r="B8" s="24"/>
      <c r="C8" s="25"/>
      <c r="D8" s="534" t="s">
        <v>9</v>
      </c>
      <c r="E8" s="534"/>
      <c r="F8" s="534"/>
      <c r="G8" s="534"/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26"/>
      <c r="Y8" s="26"/>
      <c r="Z8" s="26"/>
      <c r="AA8" s="26"/>
      <c r="AB8" s="26"/>
      <c r="AC8" s="26"/>
      <c r="AD8" s="26"/>
      <c r="AE8" s="26"/>
      <c r="AF8" s="23"/>
      <c r="AG8" s="23"/>
    </row>
    <row r="9" spans="1:33" ht="15" customHeight="1" x14ac:dyDescent="0.25">
      <c r="A9" s="18"/>
      <c r="B9" s="24"/>
      <c r="C9" s="25"/>
      <c r="D9" s="534"/>
      <c r="E9" s="534"/>
      <c r="F9" s="534"/>
      <c r="G9" s="534"/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26"/>
      <c r="Y9" s="26"/>
      <c r="Z9" s="26"/>
      <c r="AA9" s="26"/>
      <c r="AB9" s="15" t="s">
        <v>10</v>
      </c>
      <c r="AC9" s="27" t="s">
        <v>11</v>
      </c>
      <c r="AF9" s="23"/>
      <c r="AG9" s="23"/>
    </row>
    <row r="10" spans="1:33" ht="15" customHeight="1" x14ac:dyDescent="0.3">
      <c r="A10" s="28" t="s">
        <v>12</v>
      </c>
      <c r="B10" s="29"/>
      <c r="C10" s="30"/>
      <c r="D10" s="535" t="s">
        <v>13</v>
      </c>
      <c r="E10" s="535"/>
      <c r="F10" s="535"/>
      <c r="G10" s="535"/>
      <c r="H10" s="535"/>
      <c r="I10" s="535"/>
      <c r="J10" s="535"/>
      <c r="K10" s="535"/>
      <c r="L10" s="535"/>
      <c r="M10" s="535"/>
      <c r="N10" s="535"/>
      <c r="O10" s="535"/>
      <c r="P10" s="535"/>
      <c r="Q10" s="535"/>
      <c r="R10" s="535"/>
      <c r="S10" s="535"/>
      <c r="T10" s="535"/>
      <c r="U10" s="535"/>
      <c r="V10" s="535"/>
      <c r="W10" s="535"/>
      <c r="X10" s="31"/>
      <c r="Y10" s="31"/>
      <c r="Z10" s="31"/>
      <c r="AA10" s="31"/>
      <c r="AB10" s="15" t="s">
        <v>14</v>
      </c>
      <c r="AC10" s="27" t="s">
        <v>15</v>
      </c>
      <c r="AF10" s="23"/>
      <c r="AG10" s="23"/>
    </row>
    <row r="11" spans="1:33" ht="15" customHeight="1" x14ac:dyDescent="0.3">
      <c r="A11" s="28" t="s">
        <v>16</v>
      </c>
      <c r="B11" s="29"/>
      <c r="C11" s="30"/>
      <c r="D11" s="32" t="s">
        <v>17</v>
      </c>
      <c r="E11" s="33"/>
      <c r="F11" s="34"/>
      <c r="G11" s="34"/>
      <c r="H11" s="34"/>
      <c r="I11" s="35"/>
      <c r="J11" s="35"/>
      <c r="K11" s="34"/>
      <c r="L11" s="33"/>
      <c r="M11" s="33"/>
      <c r="N11" s="33"/>
      <c r="O11" s="33"/>
      <c r="AB11" s="15" t="s">
        <v>18</v>
      </c>
      <c r="AC11" s="27" t="s">
        <v>19</v>
      </c>
      <c r="AF11" s="23"/>
      <c r="AG11" s="23"/>
    </row>
    <row r="12" spans="1:33" ht="15" customHeight="1" x14ac:dyDescent="0.25">
      <c r="A12" s="36" t="s">
        <v>20</v>
      </c>
      <c r="B12" s="19"/>
      <c r="C12" s="37"/>
      <c r="D12" s="38" t="s">
        <v>19</v>
      </c>
      <c r="E12" s="39"/>
      <c r="F12" s="39"/>
      <c r="G12" s="39"/>
      <c r="H12" s="39"/>
      <c r="I12" s="40"/>
      <c r="J12" s="40"/>
      <c r="K12" s="39"/>
      <c r="L12" s="39"/>
      <c r="M12" s="39"/>
      <c r="N12" s="39"/>
      <c r="O12" s="39"/>
      <c r="P12" s="41"/>
      <c r="Q12" s="41"/>
      <c r="R12" s="41"/>
      <c r="S12" s="41"/>
      <c r="AF12" s="23"/>
      <c r="AG12" s="23"/>
    </row>
    <row r="13" spans="1:33" ht="15" customHeight="1" x14ac:dyDescent="0.25">
      <c r="A13" s="42" t="s">
        <v>21</v>
      </c>
      <c r="B13" s="19"/>
      <c r="C13" s="23"/>
      <c r="D13" s="43" t="s">
        <v>22</v>
      </c>
      <c r="E13" s="44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AE13" s="45" t="s">
        <v>23</v>
      </c>
      <c r="AF13" s="23"/>
      <c r="AG13" s="23"/>
    </row>
    <row r="14" spans="1:33" ht="15" customHeight="1" x14ac:dyDescent="0.25">
      <c r="A14" s="18" t="s">
        <v>24</v>
      </c>
      <c r="B14" s="19"/>
      <c r="D14" s="43" t="s">
        <v>25</v>
      </c>
      <c r="E14" s="20"/>
      <c r="F14" s="536" t="s">
        <v>26</v>
      </c>
      <c r="G14" s="536"/>
      <c r="H14" s="536"/>
      <c r="I14" s="536"/>
      <c r="J14" s="536"/>
      <c r="K14" s="536"/>
      <c r="L14" s="536"/>
      <c r="M14" s="536"/>
      <c r="N14" s="536"/>
      <c r="O14" s="536"/>
      <c r="P14" s="536"/>
      <c r="Q14" s="536"/>
      <c r="R14" s="536"/>
      <c r="S14" s="536"/>
      <c r="T14" s="536"/>
      <c r="U14" s="536"/>
      <c r="V14" s="20"/>
      <c r="W14" s="20"/>
      <c r="X14" s="20"/>
      <c r="Y14" s="20"/>
      <c r="Z14" s="20"/>
      <c r="AA14" s="20"/>
      <c r="AE14" s="46" t="s">
        <v>27</v>
      </c>
      <c r="AF14" s="23"/>
      <c r="AG14" s="23"/>
    </row>
    <row r="15" spans="1:33" s="50" customFormat="1" ht="10.5" customHeight="1" x14ac:dyDescent="0.25">
      <c r="A15" s="47"/>
      <c r="B15" s="47"/>
      <c r="C15" s="48"/>
      <c r="D15" s="49"/>
      <c r="E15" s="49"/>
      <c r="F15" s="49"/>
      <c r="G15" s="49"/>
      <c r="H15" s="49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</row>
    <row r="16" spans="1:33" s="50" customFormat="1" ht="12.75" customHeight="1" x14ac:dyDescent="0.25">
      <c r="A16" s="47"/>
      <c r="B16" s="47"/>
      <c r="C16" s="48"/>
      <c r="D16" s="49"/>
      <c r="E16" s="49"/>
      <c r="F16" s="49"/>
      <c r="G16" s="49"/>
      <c r="H16" s="49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</row>
    <row r="17" spans="1:33" s="50" customFormat="1" ht="12.75" customHeight="1" x14ac:dyDescent="0.25">
      <c r="A17" s="47"/>
      <c r="B17" s="47"/>
      <c r="C17" s="48"/>
      <c r="D17" s="49"/>
      <c r="E17" s="49"/>
      <c r="F17" s="49"/>
      <c r="G17" s="49"/>
      <c r="H17" s="49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</row>
    <row r="18" spans="1:33" s="50" customFormat="1" x14ac:dyDescent="0.25">
      <c r="A18" s="47"/>
      <c r="B18" s="47"/>
      <c r="C18" s="48"/>
      <c r="D18" s="49"/>
      <c r="E18" s="49"/>
      <c r="F18" s="49"/>
      <c r="G18" s="49"/>
      <c r="H18" s="49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</row>
    <row r="19" spans="1:33" s="50" customFormat="1" x14ac:dyDescent="0.25">
      <c r="A19" s="47"/>
      <c r="B19" s="47"/>
      <c r="C19" s="48"/>
      <c r="D19" s="49"/>
      <c r="E19" s="49"/>
      <c r="F19" s="49"/>
      <c r="G19" s="49"/>
      <c r="H19" s="49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</row>
    <row r="20" spans="1:33" s="50" customFormat="1" x14ac:dyDescent="0.25">
      <c r="A20" s="47"/>
      <c r="B20" s="52"/>
      <c r="C20" s="53"/>
      <c r="D20" s="54"/>
      <c r="E20" s="54"/>
      <c r="F20" s="54"/>
      <c r="G20" s="54"/>
      <c r="H20" s="54"/>
      <c r="I20" s="55"/>
      <c r="J20" s="55"/>
      <c r="K20" s="55"/>
      <c r="L20" s="55"/>
      <c r="M20" s="55"/>
      <c r="N20" s="55"/>
      <c r="O20" s="55"/>
      <c r="P20" s="56"/>
      <c r="Q20" s="56"/>
      <c r="R20" s="56"/>
      <c r="S20" s="56"/>
      <c r="T20" s="56"/>
      <c r="U20" s="56"/>
      <c r="V20" s="56"/>
      <c r="W20" s="56"/>
      <c r="X20" s="51"/>
      <c r="Y20" s="51"/>
      <c r="Z20" s="51"/>
      <c r="AA20" s="51"/>
      <c r="AB20" s="51"/>
      <c r="AC20" s="51"/>
      <c r="AD20" s="51"/>
      <c r="AE20" s="51"/>
      <c r="AF20" s="51"/>
      <c r="AG20" s="51"/>
    </row>
    <row r="21" spans="1:33" s="50" customFormat="1" x14ac:dyDescent="0.25">
      <c r="A21" s="47"/>
      <c r="B21" s="47"/>
      <c r="C21" s="48"/>
      <c r="D21" s="49"/>
      <c r="E21" s="49"/>
      <c r="F21" s="49"/>
      <c r="G21" s="49"/>
      <c r="H21" s="49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</row>
    <row r="22" spans="1:33" s="50" customFormat="1" x14ac:dyDescent="0.25">
      <c r="A22" s="47"/>
      <c r="B22" s="47"/>
      <c r="C22" s="48"/>
      <c r="D22" s="49"/>
      <c r="E22" s="49"/>
      <c r="F22" s="49"/>
      <c r="G22" s="49"/>
      <c r="H22" s="49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</row>
    <row r="23" spans="1:33" s="50" customFormat="1" x14ac:dyDescent="0.25">
      <c r="A23" s="47"/>
      <c r="B23" s="47"/>
      <c r="C23" s="48"/>
      <c r="D23" s="49"/>
      <c r="E23" s="49"/>
      <c r="F23" s="49"/>
      <c r="G23" s="49"/>
      <c r="H23" s="49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</row>
    <row r="24" spans="1:33" s="50" customFormat="1" x14ac:dyDescent="0.25">
      <c r="A24" s="47"/>
      <c r="B24" s="47"/>
      <c r="C24" s="48"/>
      <c r="D24" s="49"/>
      <c r="E24" s="49"/>
      <c r="F24" s="49"/>
      <c r="G24" s="49"/>
      <c r="H24" s="49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</row>
    <row r="25" spans="1:33" s="50" customFormat="1" x14ac:dyDescent="0.25">
      <c r="A25" s="47"/>
      <c r="B25" s="47"/>
      <c r="C25" s="48"/>
      <c r="D25" s="49"/>
      <c r="E25" s="49"/>
      <c r="F25" s="49"/>
      <c r="G25" s="49"/>
      <c r="H25" s="49"/>
      <c r="P25" s="51"/>
      <c r="Q25" s="51"/>
      <c r="R25" s="51"/>
      <c r="S25" s="51"/>
      <c r="T25" s="51"/>
      <c r="U25" s="51"/>
      <c r="V25" s="51"/>
      <c r="W25" s="51"/>
      <c r="X25" s="56"/>
      <c r="Y25" s="56"/>
      <c r="Z25" s="51"/>
      <c r="AA25" s="51"/>
      <c r="AB25" s="51"/>
      <c r="AC25" s="51"/>
      <c r="AD25" s="51"/>
      <c r="AE25" s="51"/>
      <c r="AF25" s="51"/>
      <c r="AG25" s="51"/>
    </row>
    <row r="26" spans="1:33" s="50" customFormat="1" x14ac:dyDescent="0.25">
      <c r="A26" s="47"/>
      <c r="B26" s="47"/>
      <c r="C26" s="48"/>
      <c r="D26" s="49"/>
      <c r="E26" s="49"/>
      <c r="F26" s="49"/>
      <c r="G26" s="49"/>
      <c r="H26" s="49"/>
      <c r="P26" s="51"/>
      <c r="Q26" s="51"/>
      <c r="R26" s="51"/>
      <c r="S26" s="51"/>
      <c r="T26" s="51"/>
      <c r="U26" s="51"/>
      <c r="V26" s="51"/>
      <c r="W26" s="51"/>
      <c r="X26" s="56"/>
      <c r="Y26" s="56"/>
      <c r="Z26" s="51"/>
      <c r="AA26" s="51"/>
      <c r="AB26" s="51"/>
      <c r="AC26" s="51"/>
      <c r="AD26" s="51"/>
      <c r="AE26" s="51"/>
      <c r="AF26" s="51"/>
      <c r="AG26" s="51"/>
    </row>
    <row r="27" spans="1:33" s="50" customFormat="1" x14ac:dyDescent="0.25">
      <c r="A27" s="47"/>
      <c r="B27" s="47"/>
      <c r="C27" s="48"/>
      <c r="D27" s="49"/>
      <c r="E27" s="49"/>
      <c r="F27" s="49"/>
      <c r="G27" s="49"/>
      <c r="H27" s="49"/>
      <c r="P27" s="51"/>
      <c r="Q27" s="51"/>
      <c r="R27" s="51"/>
      <c r="S27" s="51"/>
      <c r="T27" s="51"/>
      <c r="U27" s="51"/>
      <c r="V27" s="51"/>
      <c r="W27" s="51"/>
      <c r="X27" s="56"/>
      <c r="Y27" s="56"/>
      <c r="Z27" s="51"/>
      <c r="AA27" s="51"/>
      <c r="AB27" s="51"/>
      <c r="AC27" s="51"/>
      <c r="AD27" s="51"/>
      <c r="AE27" s="51"/>
      <c r="AF27" s="51"/>
      <c r="AG27" s="51"/>
    </row>
    <row r="28" spans="1:33" s="50" customFormat="1" ht="13.5" customHeight="1" x14ac:dyDescent="0.25">
      <c r="A28" s="47"/>
      <c r="B28" s="47"/>
      <c r="C28" s="48"/>
      <c r="D28" s="537" t="s">
        <v>28</v>
      </c>
      <c r="E28" s="537"/>
      <c r="F28" s="537"/>
      <c r="G28" s="537"/>
      <c r="H28" s="537"/>
      <c r="I28" s="537"/>
      <c r="J28" s="537"/>
      <c r="K28" s="537"/>
      <c r="L28" s="537"/>
      <c r="M28" s="537"/>
      <c r="N28" s="537"/>
      <c r="O28" s="537"/>
      <c r="P28" s="537"/>
      <c r="Q28" s="537"/>
      <c r="R28" s="537"/>
      <c r="S28" s="537"/>
      <c r="T28" s="537"/>
      <c r="U28" s="537"/>
      <c r="V28" s="57"/>
      <c r="W28" s="57"/>
      <c r="X28" s="56"/>
      <c r="Y28" s="56"/>
      <c r="Z28" s="51"/>
      <c r="AA28" s="51"/>
      <c r="AB28" s="51"/>
      <c r="AC28" s="51"/>
      <c r="AD28" s="51"/>
      <c r="AE28" s="51"/>
      <c r="AF28" s="51"/>
      <c r="AG28" s="51"/>
    </row>
    <row r="29" spans="1:33" s="50" customFormat="1" ht="12" customHeight="1" thickBot="1" x14ac:dyDescent="0.3">
      <c r="A29" s="58" t="s">
        <v>473</v>
      </c>
      <c r="B29" s="47"/>
      <c r="C29" s="48"/>
      <c r="D29" s="49"/>
      <c r="E29" s="49"/>
      <c r="F29" s="49"/>
      <c r="G29" s="49"/>
      <c r="H29" s="49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</row>
    <row r="30" spans="1:33" ht="13.8" thickTop="1" x14ac:dyDescent="0.25">
      <c r="A30" s="59"/>
      <c r="B30" s="60"/>
      <c r="C30" s="61"/>
      <c r="D30" s="62" t="s">
        <v>29</v>
      </c>
      <c r="E30" s="62"/>
      <c r="F30" s="62"/>
      <c r="G30" s="63"/>
      <c r="H30" s="62"/>
      <c r="I30" s="64" t="s">
        <v>30</v>
      </c>
      <c r="J30" s="65"/>
      <c r="K30" s="66"/>
      <c r="L30" s="66"/>
      <c r="M30" s="66"/>
      <c r="N30" s="66"/>
      <c r="O30" s="67"/>
      <c r="P30" s="538" t="s">
        <v>31</v>
      </c>
      <c r="Q30" s="539"/>
      <c r="R30" s="539"/>
      <c r="S30" s="539"/>
      <c r="T30" s="539"/>
      <c r="U30" s="539"/>
      <c r="V30" s="539"/>
      <c r="W30" s="539"/>
      <c r="X30" s="514" t="s">
        <v>32</v>
      </c>
      <c r="Y30" s="515"/>
      <c r="Z30" s="515"/>
      <c r="AA30" s="515"/>
      <c r="AB30" s="515"/>
      <c r="AC30" s="515"/>
      <c r="AD30" s="515"/>
      <c r="AE30" s="515"/>
      <c r="AF30" s="515"/>
      <c r="AG30" s="516"/>
    </row>
    <row r="31" spans="1:33" x14ac:dyDescent="0.25">
      <c r="A31" s="68"/>
      <c r="B31" s="69"/>
      <c r="C31" s="70"/>
      <c r="D31" s="71" t="s">
        <v>33</v>
      </c>
      <c r="E31" s="71"/>
      <c r="F31" s="71"/>
      <c r="G31" s="72"/>
      <c r="H31" s="71"/>
      <c r="I31" s="73" t="s">
        <v>34</v>
      </c>
      <c r="J31" s="74"/>
      <c r="K31" s="75"/>
      <c r="L31" s="75"/>
      <c r="M31" s="75"/>
      <c r="N31" s="75"/>
      <c r="O31" s="76"/>
      <c r="P31" s="520" t="s">
        <v>35</v>
      </c>
      <c r="Q31" s="521"/>
      <c r="R31" s="522" t="s">
        <v>36</v>
      </c>
      <c r="S31" s="521"/>
      <c r="T31" s="522" t="s">
        <v>37</v>
      </c>
      <c r="U31" s="521"/>
      <c r="V31" s="522" t="s">
        <v>38</v>
      </c>
      <c r="W31" s="521"/>
      <c r="X31" s="517"/>
      <c r="Y31" s="518"/>
      <c r="Z31" s="518"/>
      <c r="AA31" s="518"/>
      <c r="AB31" s="518"/>
      <c r="AC31" s="518"/>
      <c r="AD31" s="518"/>
      <c r="AE31" s="518"/>
      <c r="AF31" s="518"/>
      <c r="AG31" s="519"/>
    </row>
    <row r="32" spans="1:33" ht="12.75" customHeight="1" x14ac:dyDescent="0.25">
      <c r="A32" s="77" t="s">
        <v>39</v>
      </c>
      <c r="B32" s="69"/>
      <c r="C32" s="78" t="s">
        <v>40</v>
      </c>
      <c r="D32" s="79" t="s">
        <v>41</v>
      </c>
      <c r="E32" s="79" t="s">
        <v>42</v>
      </c>
      <c r="F32" s="79" t="s">
        <v>43</v>
      </c>
      <c r="G32" s="80" t="s">
        <v>43</v>
      </c>
      <c r="H32" s="81" t="s">
        <v>44</v>
      </c>
      <c r="I32" s="82" t="s">
        <v>45</v>
      </c>
      <c r="J32" s="83" t="s">
        <v>46</v>
      </c>
      <c r="K32" s="84" t="s">
        <v>47</v>
      </c>
      <c r="L32" s="84"/>
      <c r="M32" s="84"/>
      <c r="N32" s="84"/>
      <c r="O32" s="85" t="s">
        <v>48</v>
      </c>
      <c r="P32" s="86">
        <v>1</v>
      </c>
      <c r="Q32" s="86">
        <v>2</v>
      </c>
      <c r="R32" s="86">
        <v>3</v>
      </c>
      <c r="S32" s="86">
        <v>4</v>
      </c>
      <c r="T32" s="86">
        <v>5</v>
      </c>
      <c r="U32" s="86">
        <v>6</v>
      </c>
      <c r="V32" s="86">
        <v>7</v>
      </c>
      <c r="W32" s="86">
        <v>8</v>
      </c>
      <c r="X32" s="523" t="s">
        <v>45</v>
      </c>
      <c r="Y32" s="526" t="s">
        <v>49</v>
      </c>
      <c r="Z32" s="529" t="s">
        <v>31</v>
      </c>
      <c r="AA32" s="529"/>
      <c r="AB32" s="529"/>
      <c r="AC32" s="529"/>
      <c r="AD32" s="529"/>
      <c r="AE32" s="529"/>
      <c r="AF32" s="529"/>
      <c r="AG32" s="530"/>
    </row>
    <row r="33" spans="1:33" ht="15" customHeight="1" x14ac:dyDescent="0.25">
      <c r="A33" s="77" t="s">
        <v>50</v>
      </c>
      <c r="B33" s="87" t="s">
        <v>51</v>
      </c>
      <c r="C33" s="78" t="s">
        <v>52</v>
      </c>
      <c r="D33" s="79" t="s">
        <v>53</v>
      </c>
      <c r="E33" s="79" t="s">
        <v>54</v>
      </c>
      <c r="F33" s="79" t="s">
        <v>55</v>
      </c>
      <c r="G33" s="80" t="s">
        <v>55</v>
      </c>
      <c r="H33" s="88" t="s">
        <v>56</v>
      </c>
      <c r="I33" s="89" t="s">
        <v>57</v>
      </c>
      <c r="J33" s="90" t="s">
        <v>58</v>
      </c>
      <c r="K33" s="91" t="s">
        <v>59</v>
      </c>
      <c r="L33" s="91" t="s">
        <v>60</v>
      </c>
      <c r="M33" s="91" t="s">
        <v>61</v>
      </c>
      <c r="N33" s="91" t="s">
        <v>62</v>
      </c>
      <c r="O33" s="92" t="s">
        <v>63</v>
      </c>
      <c r="P33" s="520" t="s">
        <v>64</v>
      </c>
      <c r="Q33" s="533"/>
      <c r="R33" s="533"/>
      <c r="S33" s="533"/>
      <c r="T33" s="533"/>
      <c r="U33" s="533"/>
      <c r="V33" s="533"/>
      <c r="W33" s="533"/>
      <c r="X33" s="524"/>
      <c r="Y33" s="527"/>
      <c r="Z33" s="531"/>
      <c r="AA33" s="531"/>
      <c r="AB33" s="531"/>
      <c r="AC33" s="531"/>
      <c r="AD33" s="531"/>
      <c r="AE33" s="531"/>
      <c r="AF33" s="531"/>
      <c r="AG33" s="532"/>
    </row>
    <row r="34" spans="1:33" x14ac:dyDescent="0.25">
      <c r="A34" s="68"/>
      <c r="B34" s="69"/>
      <c r="C34" s="70"/>
      <c r="D34" s="79" t="s">
        <v>65</v>
      </c>
      <c r="E34" s="79"/>
      <c r="F34" s="79" t="s">
        <v>66</v>
      </c>
      <c r="G34" s="80" t="s">
        <v>67</v>
      </c>
      <c r="H34" s="88" t="s">
        <v>68</v>
      </c>
      <c r="I34" s="89"/>
      <c r="J34" s="90" t="s">
        <v>69</v>
      </c>
      <c r="K34" s="91" t="s">
        <v>70</v>
      </c>
      <c r="L34" s="91" t="s">
        <v>71</v>
      </c>
      <c r="M34" s="91" t="s">
        <v>72</v>
      </c>
      <c r="N34" s="91" t="s">
        <v>72</v>
      </c>
      <c r="O34" s="92" t="s">
        <v>73</v>
      </c>
      <c r="P34" s="86">
        <v>17</v>
      </c>
      <c r="Q34" s="86">
        <v>17</v>
      </c>
      <c r="R34" s="86">
        <v>17</v>
      </c>
      <c r="S34" s="86">
        <v>6</v>
      </c>
      <c r="T34" s="86">
        <v>17</v>
      </c>
      <c r="U34" s="86">
        <v>17</v>
      </c>
      <c r="V34" s="93">
        <v>13</v>
      </c>
      <c r="W34" s="86">
        <v>12</v>
      </c>
      <c r="X34" s="524"/>
      <c r="Y34" s="527"/>
      <c r="Z34" s="533" t="s">
        <v>35</v>
      </c>
      <c r="AA34" s="533"/>
      <c r="AB34" s="509" t="s">
        <v>36</v>
      </c>
      <c r="AC34" s="510"/>
      <c r="AD34" s="509" t="s">
        <v>37</v>
      </c>
      <c r="AE34" s="510"/>
      <c r="AF34" s="509" t="s">
        <v>38</v>
      </c>
      <c r="AG34" s="510"/>
    </row>
    <row r="35" spans="1:33" ht="15.75" customHeight="1" x14ac:dyDescent="0.25">
      <c r="A35" s="68"/>
      <c r="B35" s="69"/>
      <c r="C35" s="94"/>
      <c r="D35" s="79"/>
      <c r="E35" s="79"/>
      <c r="F35" s="79" t="s">
        <v>74</v>
      </c>
      <c r="G35" s="80" t="s">
        <v>75</v>
      </c>
      <c r="H35" s="88" t="s">
        <v>65</v>
      </c>
      <c r="I35" s="89"/>
      <c r="J35" s="90"/>
      <c r="K35" s="91"/>
      <c r="L35" s="91"/>
      <c r="M35" s="91" t="s">
        <v>76</v>
      </c>
      <c r="N35" s="91" t="s">
        <v>76</v>
      </c>
      <c r="O35" s="92" t="s">
        <v>77</v>
      </c>
      <c r="P35" s="511" t="s">
        <v>78</v>
      </c>
      <c r="Q35" s="511"/>
      <c r="R35" s="511"/>
      <c r="S35" s="511"/>
      <c r="T35" s="511"/>
      <c r="U35" s="511"/>
      <c r="V35" s="511"/>
      <c r="W35" s="511"/>
      <c r="X35" s="525"/>
      <c r="Y35" s="528"/>
      <c r="Z35" s="95">
        <v>1</v>
      </c>
      <c r="AA35" s="96">
        <v>2</v>
      </c>
      <c r="AB35" s="97">
        <v>3</v>
      </c>
      <c r="AC35" s="98">
        <v>4</v>
      </c>
      <c r="AD35" s="97">
        <v>5</v>
      </c>
      <c r="AE35" s="98">
        <v>6</v>
      </c>
      <c r="AF35" s="97">
        <v>7</v>
      </c>
      <c r="AG35" s="98">
        <v>8</v>
      </c>
    </row>
    <row r="36" spans="1:33" s="50" customFormat="1" ht="13.8" thickBot="1" x14ac:dyDescent="0.3">
      <c r="A36" s="99">
        <v>1</v>
      </c>
      <c r="B36" s="100">
        <v>2</v>
      </c>
      <c r="C36" s="101">
        <v>3</v>
      </c>
      <c r="D36" s="102">
        <v>4</v>
      </c>
      <c r="E36" s="103">
        <v>5</v>
      </c>
      <c r="F36" s="104">
        <v>6</v>
      </c>
      <c r="G36" s="105">
        <v>7</v>
      </c>
      <c r="H36" s="103" t="s">
        <v>79</v>
      </c>
      <c r="I36" s="106">
        <v>11</v>
      </c>
      <c r="J36" s="107">
        <v>12</v>
      </c>
      <c r="K36" s="104" t="s">
        <v>80</v>
      </c>
      <c r="L36" s="103" t="s">
        <v>81</v>
      </c>
      <c r="M36" s="107">
        <v>15</v>
      </c>
      <c r="N36" s="104" t="s">
        <v>82</v>
      </c>
      <c r="O36" s="108" t="s">
        <v>83</v>
      </c>
      <c r="P36" s="109">
        <v>18</v>
      </c>
      <c r="Q36" s="110" t="s">
        <v>84</v>
      </c>
      <c r="R36" s="111" t="s">
        <v>85</v>
      </c>
      <c r="S36" s="112">
        <v>21</v>
      </c>
      <c r="T36" s="110" t="s">
        <v>86</v>
      </c>
      <c r="U36" s="111" t="s">
        <v>87</v>
      </c>
      <c r="V36" s="111" t="s">
        <v>88</v>
      </c>
      <c r="W36" s="111" t="s">
        <v>89</v>
      </c>
      <c r="X36" s="113" t="s">
        <v>90</v>
      </c>
      <c r="Y36" s="114" t="s">
        <v>91</v>
      </c>
      <c r="Z36" s="115">
        <v>30</v>
      </c>
      <c r="AA36" s="116" t="s">
        <v>92</v>
      </c>
      <c r="AB36" s="117">
        <v>32</v>
      </c>
      <c r="AC36" s="118" t="s">
        <v>93</v>
      </c>
      <c r="AD36" s="115">
        <v>34</v>
      </c>
      <c r="AE36" s="119" t="s">
        <v>94</v>
      </c>
      <c r="AF36" s="120" t="s">
        <v>95</v>
      </c>
      <c r="AG36" s="119" t="s">
        <v>96</v>
      </c>
    </row>
    <row r="37" spans="1:33" s="50" customFormat="1" ht="18.75" customHeight="1" thickTop="1" thickBot="1" x14ac:dyDescent="0.3">
      <c r="A37" s="121"/>
      <c r="B37" s="122" t="s">
        <v>97</v>
      </c>
      <c r="C37" s="123" t="s">
        <v>98</v>
      </c>
      <c r="D37" s="124"/>
      <c r="E37" s="125"/>
      <c r="F37" s="126"/>
      <c r="G37" s="125"/>
      <c r="H37" s="125"/>
      <c r="I37" s="127">
        <f t="shared" ref="I37:AG37" si="0">I38+I93</f>
        <v>7344</v>
      </c>
      <c r="J37" s="128">
        <f t="shared" si="0"/>
        <v>0</v>
      </c>
      <c r="K37" s="128">
        <f t="shared" si="0"/>
        <v>3048</v>
      </c>
      <c r="L37" s="128">
        <f t="shared" si="0"/>
        <v>1349</v>
      </c>
      <c r="M37" s="128">
        <f t="shared" si="0"/>
        <v>1602</v>
      </c>
      <c r="N37" s="128">
        <f t="shared" si="0"/>
        <v>97</v>
      </c>
      <c r="O37" s="129">
        <f t="shared" si="0"/>
        <v>4296</v>
      </c>
      <c r="P37" s="130">
        <f t="shared" si="0"/>
        <v>32</v>
      </c>
      <c r="Q37" s="128">
        <f t="shared" si="0"/>
        <v>30</v>
      </c>
      <c r="R37" s="128">
        <f t="shared" si="0"/>
        <v>26</v>
      </c>
      <c r="S37" s="128">
        <f t="shared" si="0"/>
        <v>26</v>
      </c>
      <c r="T37" s="128">
        <f t="shared" si="0"/>
        <v>24</v>
      </c>
      <c r="U37" s="128">
        <f t="shared" si="0"/>
        <v>25</v>
      </c>
      <c r="V37" s="128">
        <f t="shared" si="0"/>
        <v>23</v>
      </c>
      <c r="W37" s="128">
        <f t="shared" si="0"/>
        <v>22</v>
      </c>
      <c r="X37" s="131">
        <f t="shared" si="0"/>
        <v>204</v>
      </c>
      <c r="Y37" s="132">
        <f t="shared" si="0"/>
        <v>0</v>
      </c>
      <c r="Z37" s="133">
        <f t="shared" si="0"/>
        <v>31</v>
      </c>
      <c r="AA37" s="132">
        <f t="shared" si="0"/>
        <v>29</v>
      </c>
      <c r="AB37" s="133">
        <f t="shared" si="0"/>
        <v>26</v>
      </c>
      <c r="AC37" s="134">
        <f t="shared" si="0"/>
        <v>13</v>
      </c>
      <c r="AD37" s="133">
        <f t="shared" si="0"/>
        <v>30</v>
      </c>
      <c r="AE37" s="134">
        <f t="shared" si="0"/>
        <v>30</v>
      </c>
      <c r="AF37" s="133">
        <f t="shared" si="0"/>
        <v>25</v>
      </c>
      <c r="AG37" s="134">
        <f t="shared" si="0"/>
        <v>20</v>
      </c>
    </row>
    <row r="38" spans="1:33" s="50" customFormat="1" ht="18.75" customHeight="1" thickTop="1" thickBot="1" x14ac:dyDescent="0.3">
      <c r="A38" s="121"/>
      <c r="B38" s="122" t="s">
        <v>99</v>
      </c>
      <c r="C38" s="135" t="s">
        <v>100</v>
      </c>
      <c r="D38" s="124"/>
      <c r="E38" s="125"/>
      <c r="F38" s="126"/>
      <c r="G38" s="125"/>
      <c r="H38" s="125"/>
      <c r="I38" s="127">
        <f>I39+I42+I44+I46+I50+I58+I59+I61+I64+I73+I75+I54+I48</f>
        <v>4752</v>
      </c>
      <c r="J38" s="128">
        <f t="shared" ref="J38:AG38" si="1">J39+J42+J44+J46+J50+J58+J59+J61+J64+J73+J75+J54+J48</f>
        <v>0</v>
      </c>
      <c r="K38" s="128">
        <f t="shared" si="1"/>
        <v>1872</v>
      </c>
      <c r="L38" s="128">
        <f t="shared" si="1"/>
        <v>806</v>
      </c>
      <c r="M38" s="128">
        <f t="shared" si="1"/>
        <v>1032</v>
      </c>
      <c r="N38" s="128">
        <f t="shared" si="1"/>
        <v>34</v>
      </c>
      <c r="O38" s="129">
        <f t="shared" si="1"/>
        <v>2880</v>
      </c>
      <c r="P38" s="130">
        <f t="shared" si="1"/>
        <v>32</v>
      </c>
      <c r="Q38" s="128">
        <f t="shared" si="1"/>
        <v>30</v>
      </c>
      <c r="R38" s="128">
        <f t="shared" si="1"/>
        <v>26</v>
      </c>
      <c r="S38" s="128">
        <f t="shared" si="1"/>
        <v>12</v>
      </c>
      <c r="T38" s="128">
        <f t="shared" si="1"/>
        <v>6</v>
      </c>
      <c r="U38" s="128">
        <f t="shared" si="1"/>
        <v>6</v>
      </c>
      <c r="V38" s="128">
        <f t="shared" si="1"/>
        <v>4</v>
      </c>
      <c r="W38" s="128">
        <f t="shared" si="1"/>
        <v>4</v>
      </c>
      <c r="X38" s="131">
        <f>X39+X42+X44+X46+X50+X58+X59+X61+X64+X73+X75+X54+X48</f>
        <v>132</v>
      </c>
      <c r="Y38" s="132">
        <f t="shared" si="1"/>
        <v>0</v>
      </c>
      <c r="Z38" s="133">
        <f t="shared" si="1"/>
        <v>31</v>
      </c>
      <c r="AA38" s="132">
        <f t="shared" si="1"/>
        <v>29</v>
      </c>
      <c r="AB38" s="133">
        <f t="shared" si="1"/>
        <v>26</v>
      </c>
      <c r="AC38" s="134">
        <f t="shared" si="1"/>
        <v>8</v>
      </c>
      <c r="AD38" s="133">
        <f t="shared" si="1"/>
        <v>12</v>
      </c>
      <c r="AE38" s="134">
        <f t="shared" si="1"/>
        <v>11</v>
      </c>
      <c r="AF38" s="133">
        <f t="shared" si="1"/>
        <v>9</v>
      </c>
      <c r="AG38" s="134">
        <f t="shared" si="1"/>
        <v>6</v>
      </c>
    </row>
    <row r="39" spans="1:33" s="50" customFormat="1" ht="27" thickTop="1" x14ac:dyDescent="0.25">
      <c r="A39" s="136"/>
      <c r="B39" s="137" t="s">
        <v>101</v>
      </c>
      <c r="C39" s="138" t="s">
        <v>102</v>
      </c>
      <c r="D39" s="139"/>
      <c r="E39" s="140"/>
      <c r="F39" s="141"/>
      <c r="G39" s="142"/>
      <c r="H39" s="141"/>
      <c r="I39" s="143">
        <f>SUM(I40:I41)</f>
        <v>216</v>
      </c>
      <c r="J39" s="144"/>
      <c r="K39" s="144">
        <f t="shared" ref="K39:AG39" si="2">SUM(K40:K41)</f>
        <v>136</v>
      </c>
      <c r="L39" s="144">
        <f t="shared" si="2"/>
        <v>85</v>
      </c>
      <c r="M39" s="144">
        <f t="shared" si="2"/>
        <v>51</v>
      </c>
      <c r="N39" s="144">
        <f t="shared" si="2"/>
        <v>0</v>
      </c>
      <c r="O39" s="145">
        <f t="shared" si="2"/>
        <v>80</v>
      </c>
      <c r="P39" s="146">
        <f t="shared" si="2"/>
        <v>6</v>
      </c>
      <c r="Q39" s="144">
        <f t="shared" si="2"/>
        <v>0</v>
      </c>
      <c r="R39" s="144">
        <f t="shared" si="2"/>
        <v>2</v>
      </c>
      <c r="S39" s="144">
        <f t="shared" si="2"/>
        <v>0</v>
      </c>
      <c r="T39" s="144">
        <f t="shared" si="2"/>
        <v>0</v>
      </c>
      <c r="U39" s="144">
        <f t="shared" si="2"/>
        <v>0</v>
      </c>
      <c r="V39" s="144">
        <f t="shared" si="2"/>
        <v>0</v>
      </c>
      <c r="W39" s="144">
        <f t="shared" si="2"/>
        <v>0</v>
      </c>
      <c r="X39" s="147">
        <f t="shared" si="2"/>
        <v>6</v>
      </c>
      <c r="Y39" s="148">
        <f t="shared" si="2"/>
        <v>0</v>
      </c>
      <c r="Z39" s="149">
        <f t="shared" si="2"/>
        <v>4</v>
      </c>
      <c r="AA39" s="148">
        <f t="shared" si="2"/>
        <v>0</v>
      </c>
      <c r="AB39" s="149">
        <f t="shared" si="2"/>
        <v>2</v>
      </c>
      <c r="AC39" s="150">
        <f t="shared" si="2"/>
        <v>0</v>
      </c>
      <c r="AD39" s="149">
        <f t="shared" si="2"/>
        <v>0</v>
      </c>
      <c r="AE39" s="150">
        <f t="shared" si="2"/>
        <v>0</v>
      </c>
      <c r="AF39" s="149">
        <f t="shared" si="2"/>
        <v>0</v>
      </c>
      <c r="AG39" s="150">
        <f t="shared" si="2"/>
        <v>0</v>
      </c>
    </row>
    <row r="40" spans="1:33" s="50" customFormat="1" x14ac:dyDescent="0.25">
      <c r="A40" s="151">
        <v>1</v>
      </c>
      <c r="B40" s="152" t="s">
        <v>103</v>
      </c>
      <c r="C40" s="153" t="s">
        <v>104</v>
      </c>
      <c r="D40" s="154"/>
      <c r="E40" s="155">
        <v>1</v>
      </c>
      <c r="F40" s="156"/>
      <c r="G40" s="157"/>
      <c r="H40" s="156"/>
      <c r="I40" s="158">
        <f>X40*36</f>
        <v>144</v>
      </c>
      <c r="J40" s="159"/>
      <c r="K40" s="159">
        <f>P40*P$34+Q40*Q$34+R40*R$34+S40*S$34+T40*T$34+U40*U$34+V40*V$34+W40*W$34</f>
        <v>102</v>
      </c>
      <c r="L40" s="159">
        <v>68</v>
      </c>
      <c r="M40" s="159">
        <v>34</v>
      </c>
      <c r="N40" s="159"/>
      <c r="O40" s="160">
        <f>I40-K40</f>
        <v>42</v>
      </c>
      <c r="P40" s="161">
        <v>6</v>
      </c>
      <c r="Q40" s="162"/>
      <c r="R40" s="162"/>
      <c r="S40" s="162"/>
      <c r="T40" s="162"/>
      <c r="U40" s="162"/>
      <c r="V40" s="163"/>
      <c r="W40" s="163"/>
      <c r="X40" s="164">
        <v>4</v>
      </c>
      <c r="Y40" s="157"/>
      <c r="Z40" s="165">
        <v>4</v>
      </c>
      <c r="AA40" s="157"/>
      <c r="AB40" s="165"/>
      <c r="AC40" s="166"/>
      <c r="AD40" s="165"/>
      <c r="AE40" s="166"/>
      <c r="AF40" s="167"/>
      <c r="AG40" s="168"/>
    </row>
    <row r="41" spans="1:33" s="50" customFormat="1" x14ac:dyDescent="0.25">
      <c r="A41" s="151">
        <v>2</v>
      </c>
      <c r="B41" s="152" t="s">
        <v>105</v>
      </c>
      <c r="C41" s="153" t="s">
        <v>106</v>
      </c>
      <c r="D41" s="169"/>
      <c r="E41" s="156">
        <v>3</v>
      </c>
      <c r="F41" s="170"/>
      <c r="G41" s="171"/>
      <c r="H41" s="170"/>
      <c r="I41" s="158">
        <f>X41*36</f>
        <v>72</v>
      </c>
      <c r="J41" s="159"/>
      <c r="K41" s="159">
        <f>P41*P$34+Q41*Q$34+R41*R$34+S41*S$34+T41*T$34+U41*U$34+V41*V$34+W41*W$34</f>
        <v>34</v>
      </c>
      <c r="L41" s="159">
        <v>17</v>
      </c>
      <c r="M41" s="159">
        <v>17</v>
      </c>
      <c r="N41" s="159"/>
      <c r="O41" s="160">
        <f>I41-K41</f>
        <v>38</v>
      </c>
      <c r="P41" s="161"/>
      <c r="Q41" s="162"/>
      <c r="R41" s="162">
        <v>2</v>
      </c>
      <c r="S41" s="162"/>
      <c r="T41" s="162"/>
      <c r="U41" s="162"/>
      <c r="V41" s="162"/>
      <c r="W41" s="162"/>
      <c r="X41" s="164">
        <v>2</v>
      </c>
      <c r="Y41" s="157"/>
      <c r="Z41" s="165"/>
      <c r="AA41" s="157"/>
      <c r="AB41" s="165">
        <v>2</v>
      </c>
      <c r="AC41" s="166"/>
      <c r="AD41" s="165"/>
      <c r="AE41" s="166"/>
      <c r="AF41" s="165"/>
      <c r="AG41" s="166"/>
    </row>
    <row r="42" spans="1:33" s="50" customFormat="1" x14ac:dyDescent="0.25">
      <c r="A42" s="151"/>
      <c r="B42" s="172" t="s">
        <v>107</v>
      </c>
      <c r="C42" s="172" t="s">
        <v>108</v>
      </c>
      <c r="D42" s="173"/>
      <c r="E42" s="156"/>
      <c r="F42" s="170"/>
      <c r="G42" s="171"/>
      <c r="H42" s="170"/>
      <c r="I42" s="174">
        <f t="shared" ref="I42:AG42" si="3">SUM(I43:I43)</f>
        <v>216</v>
      </c>
      <c r="J42" s="163"/>
      <c r="K42" s="163">
        <f t="shared" si="3"/>
        <v>136</v>
      </c>
      <c r="L42" s="163">
        <f t="shared" si="3"/>
        <v>0</v>
      </c>
      <c r="M42" s="163">
        <f t="shared" si="3"/>
        <v>136</v>
      </c>
      <c r="N42" s="163">
        <f t="shared" si="3"/>
        <v>0</v>
      </c>
      <c r="O42" s="175">
        <f t="shared" si="3"/>
        <v>80</v>
      </c>
      <c r="P42" s="176">
        <f t="shared" si="3"/>
        <v>4</v>
      </c>
      <c r="Q42" s="163">
        <f t="shared" si="3"/>
        <v>4</v>
      </c>
      <c r="R42" s="163">
        <f t="shared" si="3"/>
        <v>0</v>
      </c>
      <c r="S42" s="163">
        <f t="shared" si="3"/>
        <v>0</v>
      </c>
      <c r="T42" s="163">
        <f t="shared" si="3"/>
        <v>0</v>
      </c>
      <c r="U42" s="163">
        <f t="shared" si="3"/>
        <v>0</v>
      </c>
      <c r="V42" s="163">
        <f t="shared" si="3"/>
        <v>0</v>
      </c>
      <c r="W42" s="163">
        <f t="shared" si="3"/>
        <v>0</v>
      </c>
      <c r="X42" s="177">
        <f t="shared" si="3"/>
        <v>6</v>
      </c>
      <c r="Y42" s="178">
        <f t="shared" si="3"/>
        <v>0</v>
      </c>
      <c r="Z42" s="167">
        <f t="shared" si="3"/>
        <v>3</v>
      </c>
      <c r="AA42" s="178">
        <f t="shared" si="3"/>
        <v>3</v>
      </c>
      <c r="AB42" s="167">
        <f t="shared" si="3"/>
        <v>0</v>
      </c>
      <c r="AC42" s="168">
        <f t="shared" si="3"/>
        <v>0</v>
      </c>
      <c r="AD42" s="167">
        <f t="shared" si="3"/>
        <v>0</v>
      </c>
      <c r="AE42" s="168">
        <f t="shared" si="3"/>
        <v>0</v>
      </c>
      <c r="AF42" s="167">
        <f t="shared" si="3"/>
        <v>0</v>
      </c>
      <c r="AG42" s="168">
        <f t="shared" si="3"/>
        <v>0</v>
      </c>
    </row>
    <row r="43" spans="1:33" s="50" customFormat="1" x14ac:dyDescent="0.25">
      <c r="A43" s="179" t="s">
        <v>109</v>
      </c>
      <c r="B43" s="152" t="s">
        <v>110</v>
      </c>
      <c r="C43" s="153" t="s">
        <v>108</v>
      </c>
      <c r="D43" s="169">
        <v>2</v>
      </c>
      <c r="E43" s="156">
        <v>1</v>
      </c>
      <c r="F43" s="156"/>
      <c r="G43" s="178"/>
      <c r="H43" s="163"/>
      <c r="I43" s="158">
        <f>X43*36</f>
        <v>216</v>
      </c>
      <c r="J43" s="159"/>
      <c r="K43" s="159">
        <f>P43*P$34+Q43*Q$34+R43*R$34+S43*S$34+T43*T$34+U43*U$34+V43*V$34+W43*W$34</f>
        <v>136</v>
      </c>
      <c r="L43" s="159"/>
      <c r="M43" s="159">
        <v>136</v>
      </c>
      <c r="N43" s="159"/>
      <c r="O43" s="160">
        <f>I43-K43</f>
        <v>80</v>
      </c>
      <c r="P43" s="161">
        <v>4</v>
      </c>
      <c r="Q43" s="162">
        <v>4</v>
      </c>
      <c r="R43" s="162"/>
      <c r="S43" s="162"/>
      <c r="T43" s="162"/>
      <c r="U43" s="162"/>
      <c r="V43" s="163"/>
      <c r="W43" s="163"/>
      <c r="X43" s="164">
        <v>6</v>
      </c>
      <c r="Y43" s="157"/>
      <c r="Z43" s="165">
        <v>3</v>
      </c>
      <c r="AA43" s="157">
        <v>3</v>
      </c>
      <c r="AB43" s="165"/>
      <c r="AC43" s="166"/>
      <c r="AD43" s="165"/>
      <c r="AE43" s="166"/>
      <c r="AF43" s="167"/>
      <c r="AG43" s="168"/>
    </row>
    <row r="44" spans="1:33" s="50" customFormat="1" ht="26.4" x14ac:dyDescent="0.25">
      <c r="A44" s="151"/>
      <c r="B44" s="180" t="s">
        <v>111</v>
      </c>
      <c r="C44" s="181" t="s">
        <v>112</v>
      </c>
      <c r="D44" s="182"/>
      <c r="E44" s="183"/>
      <c r="F44" s="170"/>
      <c r="G44" s="171"/>
      <c r="H44" s="170"/>
      <c r="I44" s="174">
        <f t="shared" ref="I44:AG44" si="4">SUM(I45:I45)</f>
        <v>108</v>
      </c>
      <c r="J44" s="163"/>
      <c r="K44" s="163">
        <f t="shared" si="4"/>
        <v>51</v>
      </c>
      <c r="L44" s="163">
        <f t="shared" si="4"/>
        <v>17</v>
      </c>
      <c r="M44" s="163">
        <f t="shared" si="4"/>
        <v>34</v>
      </c>
      <c r="N44" s="163">
        <f t="shared" si="4"/>
        <v>0</v>
      </c>
      <c r="O44" s="175">
        <f t="shared" si="4"/>
        <v>57</v>
      </c>
      <c r="P44" s="176">
        <f t="shared" si="4"/>
        <v>0</v>
      </c>
      <c r="Q44" s="163">
        <f t="shared" si="4"/>
        <v>3</v>
      </c>
      <c r="R44" s="163">
        <f t="shared" si="4"/>
        <v>0</v>
      </c>
      <c r="S44" s="163">
        <f t="shared" si="4"/>
        <v>0</v>
      </c>
      <c r="T44" s="163">
        <f t="shared" si="4"/>
        <v>0</v>
      </c>
      <c r="U44" s="163">
        <f t="shared" si="4"/>
        <v>0</v>
      </c>
      <c r="V44" s="163">
        <f t="shared" si="4"/>
        <v>0</v>
      </c>
      <c r="W44" s="163">
        <f t="shared" si="4"/>
        <v>0</v>
      </c>
      <c r="X44" s="177">
        <f t="shared" si="4"/>
        <v>3</v>
      </c>
      <c r="Y44" s="178">
        <f t="shared" si="4"/>
        <v>0</v>
      </c>
      <c r="Z44" s="167">
        <f t="shared" si="4"/>
        <v>0</v>
      </c>
      <c r="AA44" s="178">
        <f t="shared" si="4"/>
        <v>3</v>
      </c>
      <c r="AB44" s="167">
        <f t="shared" si="4"/>
        <v>0</v>
      </c>
      <c r="AC44" s="168">
        <f t="shared" si="4"/>
        <v>0</v>
      </c>
      <c r="AD44" s="167">
        <f t="shared" si="4"/>
        <v>0</v>
      </c>
      <c r="AE44" s="168">
        <f t="shared" si="4"/>
        <v>0</v>
      </c>
      <c r="AF44" s="167">
        <f t="shared" si="4"/>
        <v>0</v>
      </c>
      <c r="AG44" s="168">
        <f t="shared" si="4"/>
        <v>0</v>
      </c>
    </row>
    <row r="45" spans="1:33" s="50" customFormat="1" ht="18" customHeight="1" x14ac:dyDescent="0.25">
      <c r="A45" s="151">
        <v>4</v>
      </c>
      <c r="B45" s="152" t="s">
        <v>113</v>
      </c>
      <c r="C45" s="184" t="s">
        <v>112</v>
      </c>
      <c r="D45" s="182"/>
      <c r="E45" s="183">
        <v>2</v>
      </c>
      <c r="F45" s="170"/>
      <c r="G45" s="171"/>
      <c r="H45" s="170"/>
      <c r="I45" s="158">
        <f>X45*36</f>
        <v>108</v>
      </c>
      <c r="J45" s="159"/>
      <c r="K45" s="159">
        <f>P45*P$34+Q45*Q$34+R45*R$34+S45*S$34+T45*T$34+U45*U$34+V45*V$34+W45*W$34</f>
        <v>51</v>
      </c>
      <c r="L45" s="185">
        <v>17</v>
      </c>
      <c r="M45" s="185">
        <v>34</v>
      </c>
      <c r="N45" s="185"/>
      <c r="O45" s="160">
        <f>I45-K45</f>
        <v>57</v>
      </c>
      <c r="P45" s="186"/>
      <c r="Q45" s="187">
        <v>3</v>
      </c>
      <c r="R45" s="187"/>
      <c r="S45" s="187"/>
      <c r="T45" s="187"/>
      <c r="U45" s="187"/>
      <c r="V45" s="162"/>
      <c r="W45" s="162"/>
      <c r="X45" s="164">
        <v>3</v>
      </c>
      <c r="Y45" s="157"/>
      <c r="Z45" s="188"/>
      <c r="AA45" s="189">
        <v>3</v>
      </c>
      <c r="AB45" s="188"/>
      <c r="AC45" s="190"/>
      <c r="AD45" s="188"/>
      <c r="AE45" s="190"/>
      <c r="AF45" s="165"/>
      <c r="AG45" s="166"/>
    </row>
    <row r="46" spans="1:33" s="50" customFormat="1" ht="29.25" customHeight="1" x14ac:dyDescent="0.25">
      <c r="A46" s="151"/>
      <c r="B46" s="191" t="s">
        <v>114</v>
      </c>
      <c r="C46" s="192" t="s">
        <v>115</v>
      </c>
      <c r="D46" s="182"/>
      <c r="E46" s="183"/>
      <c r="F46" s="170"/>
      <c r="G46" s="171"/>
      <c r="H46" s="170"/>
      <c r="I46" s="174">
        <f t="shared" ref="I46:AG48" si="5">SUM(I47:I47)</f>
        <v>108</v>
      </c>
      <c r="J46" s="163"/>
      <c r="K46" s="163">
        <f t="shared" si="5"/>
        <v>68</v>
      </c>
      <c r="L46" s="163">
        <f t="shared" si="5"/>
        <v>34</v>
      </c>
      <c r="M46" s="163">
        <f t="shared" si="5"/>
        <v>34</v>
      </c>
      <c r="N46" s="163">
        <f t="shared" si="5"/>
        <v>0</v>
      </c>
      <c r="O46" s="175">
        <f t="shared" si="5"/>
        <v>40</v>
      </c>
      <c r="P46" s="176">
        <f t="shared" si="5"/>
        <v>0</v>
      </c>
      <c r="Q46" s="163">
        <f t="shared" si="5"/>
        <v>0</v>
      </c>
      <c r="R46" s="163">
        <f t="shared" si="5"/>
        <v>4</v>
      </c>
      <c r="S46" s="163">
        <f t="shared" si="5"/>
        <v>0</v>
      </c>
      <c r="T46" s="163">
        <f t="shared" si="5"/>
        <v>0</v>
      </c>
      <c r="U46" s="163">
        <f t="shared" si="5"/>
        <v>0</v>
      </c>
      <c r="V46" s="163">
        <f t="shared" si="5"/>
        <v>0</v>
      </c>
      <c r="W46" s="163">
        <f t="shared" si="5"/>
        <v>0</v>
      </c>
      <c r="X46" s="177">
        <f t="shared" si="5"/>
        <v>3</v>
      </c>
      <c r="Y46" s="178">
        <f t="shared" si="5"/>
        <v>0</v>
      </c>
      <c r="Z46" s="167">
        <f t="shared" si="5"/>
        <v>0</v>
      </c>
      <c r="AA46" s="178">
        <f t="shared" si="5"/>
        <v>0</v>
      </c>
      <c r="AB46" s="167">
        <f t="shared" si="5"/>
        <v>3</v>
      </c>
      <c r="AC46" s="168">
        <f t="shared" si="5"/>
        <v>0</v>
      </c>
      <c r="AD46" s="167">
        <f t="shared" si="5"/>
        <v>0</v>
      </c>
      <c r="AE46" s="168">
        <f t="shared" si="5"/>
        <v>0</v>
      </c>
      <c r="AF46" s="167">
        <f t="shared" si="5"/>
        <v>0</v>
      </c>
      <c r="AG46" s="168">
        <f t="shared" si="5"/>
        <v>0</v>
      </c>
    </row>
    <row r="47" spans="1:33" s="50" customFormat="1" ht="26.4" x14ac:dyDescent="0.25">
      <c r="A47" s="151">
        <v>5</v>
      </c>
      <c r="B47" s="193" t="s">
        <v>116</v>
      </c>
      <c r="C47" s="153" t="s">
        <v>115</v>
      </c>
      <c r="D47" s="182"/>
      <c r="E47" s="183">
        <v>3</v>
      </c>
      <c r="F47" s="170"/>
      <c r="G47" s="171"/>
      <c r="H47" s="170"/>
      <c r="I47" s="158">
        <f>X47*36</f>
        <v>108</v>
      </c>
      <c r="J47" s="159"/>
      <c r="K47" s="159">
        <f>P47*P$34+Q47*Q$34+R47*R$34+S47*S$34+T47*T$34+U47*U$34+V47*V$34+W47*W$34</f>
        <v>68</v>
      </c>
      <c r="L47" s="185">
        <v>34</v>
      </c>
      <c r="M47" s="185">
        <v>34</v>
      </c>
      <c r="N47" s="185"/>
      <c r="O47" s="160">
        <f>I47-K47</f>
        <v>40</v>
      </c>
      <c r="P47" s="186"/>
      <c r="Q47" s="187"/>
      <c r="R47" s="187">
        <v>4</v>
      </c>
      <c r="S47" s="187"/>
      <c r="T47" s="187"/>
      <c r="U47" s="187"/>
      <c r="V47" s="162"/>
      <c r="W47" s="162"/>
      <c r="X47" s="164">
        <v>3</v>
      </c>
      <c r="Y47" s="157"/>
      <c r="Z47" s="188"/>
      <c r="AA47" s="189"/>
      <c r="AB47" s="188">
        <v>3</v>
      </c>
      <c r="AC47" s="190"/>
      <c r="AD47" s="188"/>
      <c r="AE47" s="190"/>
      <c r="AF47" s="165"/>
      <c r="AG47" s="166"/>
    </row>
    <row r="48" spans="1:33" s="50" customFormat="1" ht="29.25" customHeight="1" x14ac:dyDescent="0.25">
      <c r="A48" s="151"/>
      <c r="B48" s="191" t="s">
        <v>117</v>
      </c>
      <c r="C48" s="192" t="s">
        <v>118</v>
      </c>
      <c r="D48" s="182"/>
      <c r="E48" s="183"/>
      <c r="F48" s="170"/>
      <c r="G48" s="171"/>
      <c r="H48" s="170"/>
      <c r="I48" s="174">
        <f t="shared" si="5"/>
        <v>72</v>
      </c>
      <c r="J48" s="163"/>
      <c r="K48" s="163">
        <f t="shared" si="5"/>
        <v>51</v>
      </c>
      <c r="L48" s="163">
        <f t="shared" si="5"/>
        <v>17</v>
      </c>
      <c r="M48" s="163">
        <f t="shared" si="5"/>
        <v>34</v>
      </c>
      <c r="N48" s="163">
        <f t="shared" si="5"/>
        <v>0</v>
      </c>
      <c r="O48" s="175">
        <f t="shared" si="5"/>
        <v>21</v>
      </c>
      <c r="P48" s="176">
        <f t="shared" si="5"/>
        <v>0</v>
      </c>
      <c r="Q48" s="163">
        <f t="shared" si="5"/>
        <v>3</v>
      </c>
      <c r="R48" s="163">
        <f t="shared" si="5"/>
        <v>0</v>
      </c>
      <c r="S48" s="163">
        <f t="shared" si="5"/>
        <v>0</v>
      </c>
      <c r="T48" s="163">
        <f t="shared" si="5"/>
        <v>0</v>
      </c>
      <c r="U48" s="163">
        <f t="shared" si="5"/>
        <v>0</v>
      </c>
      <c r="V48" s="163">
        <f t="shared" si="5"/>
        <v>0</v>
      </c>
      <c r="W48" s="163">
        <f t="shared" si="5"/>
        <v>0</v>
      </c>
      <c r="X48" s="177">
        <f t="shared" si="5"/>
        <v>2</v>
      </c>
      <c r="Y48" s="178">
        <f t="shared" si="5"/>
        <v>0</v>
      </c>
      <c r="Z48" s="167">
        <f t="shared" si="5"/>
        <v>0</v>
      </c>
      <c r="AA48" s="178">
        <f t="shared" si="5"/>
        <v>2</v>
      </c>
      <c r="AB48" s="167">
        <f t="shared" si="5"/>
        <v>0</v>
      </c>
      <c r="AC48" s="168">
        <f t="shared" si="5"/>
        <v>0</v>
      </c>
      <c r="AD48" s="167">
        <f t="shared" si="5"/>
        <v>0</v>
      </c>
      <c r="AE48" s="168">
        <f t="shared" si="5"/>
        <v>0</v>
      </c>
      <c r="AF48" s="167">
        <f t="shared" si="5"/>
        <v>0</v>
      </c>
      <c r="AG48" s="168">
        <f t="shared" si="5"/>
        <v>0</v>
      </c>
    </row>
    <row r="49" spans="1:33" s="50" customFormat="1" ht="18.75" customHeight="1" x14ac:dyDescent="0.25">
      <c r="A49" s="151"/>
      <c r="B49" s="193" t="s">
        <v>119</v>
      </c>
      <c r="C49" s="153" t="s">
        <v>118</v>
      </c>
      <c r="D49" s="182">
        <v>2</v>
      </c>
      <c r="E49" s="183"/>
      <c r="F49" s="170"/>
      <c r="G49" s="171"/>
      <c r="H49" s="170"/>
      <c r="I49" s="158">
        <f>X49*36</f>
        <v>72</v>
      </c>
      <c r="J49" s="159"/>
      <c r="K49" s="159">
        <f>P49*P$34+Q49*Q$34+R49*R$34+S49*S$34+T49*T$34+U49*U$34+V49*V$34+W49*W$34</f>
        <v>51</v>
      </c>
      <c r="L49" s="159">
        <v>17</v>
      </c>
      <c r="M49" s="159">
        <v>34</v>
      </c>
      <c r="N49" s="159"/>
      <c r="O49" s="160">
        <f>I49-K49</f>
        <v>21</v>
      </c>
      <c r="P49" s="161"/>
      <c r="Q49" s="162">
        <v>3</v>
      </c>
      <c r="R49" s="162"/>
      <c r="S49" s="162"/>
      <c r="T49" s="162"/>
      <c r="U49" s="162"/>
      <c r="V49" s="163"/>
      <c r="W49" s="163"/>
      <c r="X49" s="164">
        <v>2</v>
      </c>
      <c r="Y49" s="157"/>
      <c r="Z49" s="165"/>
      <c r="AA49" s="157">
        <v>2</v>
      </c>
      <c r="AB49" s="165"/>
      <c r="AC49" s="166"/>
      <c r="AD49" s="165"/>
      <c r="AE49" s="166"/>
      <c r="AF49" s="167"/>
      <c r="AG49" s="168"/>
    </row>
    <row r="50" spans="1:33" s="198" customFormat="1" x14ac:dyDescent="0.25">
      <c r="A50" s="151"/>
      <c r="B50" s="180" t="s">
        <v>120</v>
      </c>
      <c r="C50" s="181" t="s">
        <v>121</v>
      </c>
      <c r="D50" s="194"/>
      <c r="E50" s="195"/>
      <c r="F50" s="196"/>
      <c r="G50" s="197"/>
      <c r="H50" s="196"/>
      <c r="I50" s="174">
        <f t="shared" ref="I50:AG50" si="6">SUM(I51:I53)</f>
        <v>288</v>
      </c>
      <c r="J50" s="163">
        <f t="shared" si="6"/>
        <v>0</v>
      </c>
      <c r="K50" s="163">
        <f t="shared" si="6"/>
        <v>153</v>
      </c>
      <c r="L50" s="163">
        <f t="shared" si="6"/>
        <v>85</v>
      </c>
      <c r="M50" s="163">
        <f t="shared" si="6"/>
        <v>68</v>
      </c>
      <c r="N50" s="163">
        <f t="shared" si="6"/>
        <v>0</v>
      </c>
      <c r="O50" s="175">
        <f t="shared" si="6"/>
        <v>135</v>
      </c>
      <c r="P50" s="176">
        <f t="shared" si="6"/>
        <v>0</v>
      </c>
      <c r="Q50" s="163">
        <f t="shared" si="6"/>
        <v>0</v>
      </c>
      <c r="R50" s="163">
        <f t="shared" si="6"/>
        <v>6</v>
      </c>
      <c r="S50" s="163">
        <f t="shared" si="6"/>
        <v>0</v>
      </c>
      <c r="T50" s="163">
        <f t="shared" si="6"/>
        <v>3</v>
      </c>
      <c r="U50" s="163">
        <f t="shared" si="6"/>
        <v>0</v>
      </c>
      <c r="V50" s="163">
        <f t="shared" si="6"/>
        <v>0</v>
      </c>
      <c r="W50" s="163">
        <f t="shared" si="6"/>
        <v>0</v>
      </c>
      <c r="X50" s="177">
        <f t="shared" si="6"/>
        <v>8</v>
      </c>
      <c r="Y50" s="178">
        <f t="shared" si="6"/>
        <v>0</v>
      </c>
      <c r="Z50" s="167">
        <f t="shared" si="6"/>
        <v>0</v>
      </c>
      <c r="AA50" s="178">
        <f t="shared" si="6"/>
        <v>0</v>
      </c>
      <c r="AB50" s="167">
        <f t="shared" si="6"/>
        <v>5</v>
      </c>
      <c r="AC50" s="168">
        <f t="shared" si="6"/>
        <v>0</v>
      </c>
      <c r="AD50" s="167">
        <f t="shared" si="6"/>
        <v>3</v>
      </c>
      <c r="AE50" s="168">
        <f t="shared" si="6"/>
        <v>0</v>
      </c>
      <c r="AF50" s="167">
        <f t="shared" si="6"/>
        <v>0</v>
      </c>
      <c r="AG50" s="168">
        <f t="shared" si="6"/>
        <v>0</v>
      </c>
    </row>
    <row r="51" spans="1:33" s="198" customFormat="1" ht="26.4" x14ac:dyDescent="0.25">
      <c r="A51" s="151">
        <v>6</v>
      </c>
      <c r="B51" s="152" t="s">
        <v>122</v>
      </c>
      <c r="C51" s="153" t="s">
        <v>123</v>
      </c>
      <c r="D51" s="169"/>
      <c r="E51" s="156">
        <v>3</v>
      </c>
      <c r="F51" s="196"/>
      <c r="G51" s="197"/>
      <c r="H51" s="196"/>
      <c r="I51" s="158">
        <f>X51*36</f>
        <v>108</v>
      </c>
      <c r="J51" s="159"/>
      <c r="K51" s="159">
        <f>P51*P$34+Q51*Q$34+R51*R$34+S51*S$34+T51*T$34+U51*U$34+V51*V$34+W51*W$34</f>
        <v>68</v>
      </c>
      <c r="L51" s="159">
        <v>34</v>
      </c>
      <c r="M51" s="159">
        <v>34</v>
      </c>
      <c r="N51" s="159"/>
      <c r="O51" s="160">
        <f>I51-K51</f>
        <v>40</v>
      </c>
      <c r="P51" s="161"/>
      <c r="Q51" s="162"/>
      <c r="R51" s="162">
        <v>4</v>
      </c>
      <c r="S51" s="162"/>
      <c r="T51" s="162"/>
      <c r="U51" s="162"/>
      <c r="V51" s="163"/>
      <c r="W51" s="163"/>
      <c r="X51" s="164">
        <v>3</v>
      </c>
      <c r="Y51" s="157"/>
      <c r="Z51" s="165"/>
      <c r="AA51" s="157"/>
      <c r="AB51" s="165">
        <v>3</v>
      </c>
      <c r="AC51" s="166"/>
      <c r="AD51" s="165"/>
      <c r="AE51" s="166"/>
      <c r="AF51" s="167"/>
      <c r="AG51" s="168"/>
    </row>
    <row r="52" spans="1:33" s="198" customFormat="1" ht="27" customHeight="1" x14ac:dyDescent="0.25">
      <c r="A52" s="151">
        <v>7</v>
      </c>
      <c r="B52" s="152" t="s">
        <v>124</v>
      </c>
      <c r="C52" s="153" t="s">
        <v>125</v>
      </c>
      <c r="D52" s="169"/>
      <c r="E52" s="156">
        <v>3</v>
      </c>
      <c r="F52" s="196"/>
      <c r="G52" s="197"/>
      <c r="H52" s="196"/>
      <c r="I52" s="158">
        <f>X52*36</f>
        <v>72</v>
      </c>
      <c r="J52" s="159"/>
      <c r="K52" s="159">
        <f>P52*P$34+Q52*Q$34+R52*R$34+S52*S$34+T52*T$34+U52*U$34+V52*V$34+W52*W$34</f>
        <v>34</v>
      </c>
      <c r="L52" s="159">
        <v>17</v>
      </c>
      <c r="M52" s="159">
        <v>17</v>
      </c>
      <c r="N52" s="159"/>
      <c r="O52" s="160">
        <f>I52-K52</f>
        <v>38</v>
      </c>
      <c r="P52" s="161"/>
      <c r="Q52" s="162"/>
      <c r="R52" s="162">
        <v>2</v>
      </c>
      <c r="S52" s="162"/>
      <c r="T52" s="162"/>
      <c r="U52" s="162"/>
      <c r="V52" s="187"/>
      <c r="W52" s="187"/>
      <c r="X52" s="164">
        <v>2</v>
      </c>
      <c r="Y52" s="157"/>
      <c r="Z52" s="165"/>
      <c r="AA52" s="157"/>
      <c r="AB52" s="165">
        <v>2</v>
      </c>
      <c r="AC52" s="166"/>
      <c r="AD52" s="165"/>
      <c r="AE52" s="166"/>
      <c r="AF52" s="188"/>
      <c r="AG52" s="190"/>
    </row>
    <row r="53" spans="1:33" s="50" customFormat="1" x14ac:dyDescent="0.25">
      <c r="A53" s="151">
        <v>8</v>
      </c>
      <c r="B53" s="152" t="s">
        <v>126</v>
      </c>
      <c r="C53" s="153" t="s">
        <v>127</v>
      </c>
      <c r="D53" s="169"/>
      <c r="E53" s="156">
        <v>5</v>
      </c>
      <c r="F53" s="199"/>
      <c r="G53" s="157"/>
      <c r="H53" s="156"/>
      <c r="I53" s="158">
        <f>X53*36</f>
        <v>108</v>
      </c>
      <c r="J53" s="159"/>
      <c r="K53" s="159">
        <f>P53*P$34+Q53*Q$34+R53*R$34+S53*S$34+T53*T$34+U53*U$34+V53*V$34+W53*W$34</f>
        <v>51</v>
      </c>
      <c r="L53" s="159">
        <v>34</v>
      </c>
      <c r="M53" s="159">
        <v>17</v>
      </c>
      <c r="N53" s="159"/>
      <c r="O53" s="160">
        <f>I53-K53</f>
        <v>57</v>
      </c>
      <c r="P53" s="161"/>
      <c r="Q53" s="162"/>
      <c r="R53" s="162"/>
      <c r="S53" s="162"/>
      <c r="T53" s="162">
        <v>3</v>
      </c>
      <c r="U53" s="162"/>
      <c r="V53" s="162"/>
      <c r="W53" s="162"/>
      <c r="X53" s="164">
        <v>3</v>
      </c>
      <c r="Y53" s="157"/>
      <c r="Z53" s="165"/>
      <c r="AA53" s="157"/>
      <c r="AB53" s="165"/>
      <c r="AC53" s="166"/>
      <c r="AD53" s="165">
        <v>3</v>
      </c>
      <c r="AE53" s="166"/>
      <c r="AF53" s="165"/>
      <c r="AG53" s="166"/>
    </row>
    <row r="54" spans="1:33" s="202" customFormat="1" ht="26.4" x14ac:dyDescent="0.25">
      <c r="A54" s="200"/>
      <c r="B54" s="180" t="s">
        <v>128</v>
      </c>
      <c r="C54" s="192" t="s">
        <v>129</v>
      </c>
      <c r="D54" s="176"/>
      <c r="E54" s="163"/>
      <c r="F54" s="201"/>
      <c r="G54" s="178"/>
      <c r="H54" s="163"/>
      <c r="I54" s="174">
        <f t="shared" ref="I54:AG54" si="7">SUM(I55:I55)</f>
        <v>72</v>
      </c>
      <c r="J54" s="163"/>
      <c r="K54" s="163">
        <f t="shared" si="7"/>
        <v>24</v>
      </c>
      <c r="L54" s="163">
        <f t="shared" si="7"/>
        <v>12</v>
      </c>
      <c r="M54" s="163">
        <f t="shared" si="7"/>
        <v>12</v>
      </c>
      <c r="N54" s="163">
        <f t="shared" si="7"/>
        <v>0</v>
      </c>
      <c r="O54" s="175">
        <f t="shared" si="7"/>
        <v>48</v>
      </c>
      <c r="P54" s="176">
        <f t="shared" si="7"/>
        <v>0</v>
      </c>
      <c r="Q54" s="163">
        <f t="shared" si="7"/>
        <v>0</v>
      </c>
      <c r="R54" s="163">
        <f t="shared" si="7"/>
        <v>0</v>
      </c>
      <c r="S54" s="163">
        <f t="shared" si="7"/>
        <v>4</v>
      </c>
      <c r="T54" s="163">
        <f t="shared" si="7"/>
        <v>0</v>
      </c>
      <c r="U54" s="163">
        <f t="shared" si="7"/>
        <v>0</v>
      </c>
      <c r="V54" s="163">
        <f t="shared" si="7"/>
        <v>0</v>
      </c>
      <c r="W54" s="163">
        <f t="shared" si="7"/>
        <v>0</v>
      </c>
      <c r="X54" s="177">
        <f t="shared" si="7"/>
        <v>2</v>
      </c>
      <c r="Y54" s="178">
        <f t="shared" si="7"/>
        <v>0</v>
      </c>
      <c r="Z54" s="167">
        <f t="shared" si="7"/>
        <v>0</v>
      </c>
      <c r="AA54" s="178">
        <f t="shared" si="7"/>
        <v>0</v>
      </c>
      <c r="AB54" s="167">
        <f t="shared" si="7"/>
        <v>0</v>
      </c>
      <c r="AC54" s="168">
        <f t="shared" si="7"/>
        <v>2</v>
      </c>
      <c r="AD54" s="167">
        <f t="shared" si="7"/>
        <v>0</v>
      </c>
      <c r="AE54" s="168">
        <f t="shared" si="7"/>
        <v>0</v>
      </c>
      <c r="AF54" s="167">
        <f t="shared" si="7"/>
        <v>0</v>
      </c>
      <c r="AG54" s="168">
        <f t="shared" si="7"/>
        <v>0</v>
      </c>
    </row>
    <row r="55" spans="1:33" s="50" customFormat="1" ht="26.4" x14ac:dyDescent="0.25">
      <c r="A55" s="151">
        <v>9</v>
      </c>
      <c r="B55" s="152" t="s">
        <v>130</v>
      </c>
      <c r="C55" s="153" t="s">
        <v>129</v>
      </c>
      <c r="D55" s="169"/>
      <c r="E55" s="156">
        <v>4</v>
      </c>
      <c r="F55" s="199"/>
      <c r="G55" s="157"/>
      <c r="H55" s="156"/>
      <c r="I55" s="158">
        <f>X55*36</f>
        <v>72</v>
      </c>
      <c r="J55" s="159"/>
      <c r="K55" s="159">
        <f>P55*P$34+Q55*Q$34+R55*R$34+S55*S$34+T55*T$34+U55*U$34+V55*V$34+W55*W$34</f>
        <v>24</v>
      </c>
      <c r="L55" s="159">
        <v>12</v>
      </c>
      <c r="M55" s="159">
        <v>12</v>
      </c>
      <c r="N55" s="159"/>
      <c r="O55" s="160">
        <f>I55-K55</f>
        <v>48</v>
      </c>
      <c r="P55" s="161"/>
      <c r="Q55" s="162"/>
      <c r="R55" s="162"/>
      <c r="S55" s="162">
        <v>4</v>
      </c>
      <c r="T55" s="162"/>
      <c r="U55" s="162"/>
      <c r="V55" s="162"/>
      <c r="W55" s="162"/>
      <c r="X55" s="164">
        <v>2</v>
      </c>
      <c r="Y55" s="157"/>
      <c r="Z55" s="165"/>
      <c r="AA55" s="157"/>
      <c r="AB55" s="165"/>
      <c r="AC55" s="166">
        <v>2</v>
      </c>
      <c r="AD55" s="165"/>
      <c r="AE55" s="166"/>
      <c r="AF55" s="165"/>
      <c r="AG55" s="166"/>
    </row>
    <row r="56" spans="1:33" s="50" customFormat="1" x14ac:dyDescent="0.25">
      <c r="A56" s="151"/>
      <c r="B56" s="180" t="s">
        <v>131</v>
      </c>
      <c r="C56" s="203" t="s">
        <v>132</v>
      </c>
      <c r="D56" s="204"/>
      <c r="E56" s="155"/>
      <c r="F56" s="199"/>
      <c r="G56" s="157"/>
      <c r="H56" s="156"/>
      <c r="I56" s="174">
        <f>SUM(I57:I58)</f>
        <v>400</v>
      </c>
      <c r="J56" s="163"/>
      <c r="K56" s="163">
        <f t="shared" ref="K56:AG56" si="8">SUM(K57:K58)</f>
        <v>330</v>
      </c>
      <c r="L56" s="163">
        <f t="shared" si="8"/>
        <v>0</v>
      </c>
      <c r="M56" s="163">
        <f t="shared" si="8"/>
        <v>330</v>
      </c>
      <c r="N56" s="163">
        <f t="shared" si="8"/>
        <v>0</v>
      </c>
      <c r="O56" s="175">
        <f t="shared" si="8"/>
        <v>70</v>
      </c>
      <c r="P56" s="176">
        <f t="shared" si="8"/>
        <v>4</v>
      </c>
      <c r="Q56" s="163">
        <f t="shared" si="8"/>
        <v>4</v>
      </c>
      <c r="R56" s="163">
        <f t="shared" si="8"/>
        <v>4</v>
      </c>
      <c r="S56" s="163">
        <f t="shared" si="8"/>
        <v>4</v>
      </c>
      <c r="T56" s="163">
        <f t="shared" si="8"/>
        <v>3</v>
      </c>
      <c r="U56" s="163">
        <f t="shared" si="8"/>
        <v>3</v>
      </c>
      <c r="V56" s="163">
        <f t="shared" si="8"/>
        <v>0</v>
      </c>
      <c r="W56" s="163">
        <f t="shared" si="8"/>
        <v>0</v>
      </c>
      <c r="X56" s="177">
        <f t="shared" si="8"/>
        <v>2</v>
      </c>
      <c r="Y56" s="178">
        <f t="shared" si="8"/>
        <v>0</v>
      </c>
      <c r="Z56" s="167">
        <f t="shared" si="8"/>
        <v>0</v>
      </c>
      <c r="AA56" s="178">
        <f t="shared" si="8"/>
        <v>0</v>
      </c>
      <c r="AB56" s="167">
        <f t="shared" si="8"/>
        <v>0</v>
      </c>
      <c r="AC56" s="168">
        <f t="shared" si="8"/>
        <v>0</v>
      </c>
      <c r="AD56" s="167">
        <f t="shared" si="8"/>
        <v>0</v>
      </c>
      <c r="AE56" s="168">
        <f t="shared" si="8"/>
        <v>2</v>
      </c>
      <c r="AF56" s="167">
        <f t="shared" si="8"/>
        <v>0</v>
      </c>
      <c r="AG56" s="168">
        <f t="shared" si="8"/>
        <v>0</v>
      </c>
    </row>
    <row r="57" spans="1:33" s="207" customFormat="1" x14ac:dyDescent="0.25">
      <c r="A57" s="151">
        <v>10</v>
      </c>
      <c r="B57" s="152" t="s">
        <v>133</v>
      </c>
      <c r="C57" s="205" t="s">
        <v>134</v>
      </c>
      <c r="D57" s="169"/>
      <c r="E57" s="206" t="s">
        <v>135</v>
      </c>
      <c r="F57" s="170"/>
      <c r="G57" s="157"/>
      <c r="H57" s="156"/>
      <c r="I57" s="158">
        <v>328</v>
      </c>
      <c r="J57" s="159"/>
      <c r="K57" s="159">
        <f>P57*P$34+Q57*Q$34+R57*R$34+S57*S$34+T57*T$34+U57*U$34+V57*V$34+W57*W$34</f>
        <v>279</v>
      </c>
      <c r="L57" s="159"/>
      <c r="M57" s="159">
        <v>279</v>
      </c>
      <c r="N57" s="159"/>
      <c r="O57" s="160">
        <f>I57-K57</f>
        <v>49</v>
      </c>
      <c r="P57" s="161">
        <v>4</v>
      </c>
      <c r="Q57" s="162">
        <v>4</v>
      </c>
      <c r="R57" s="162">
        <v>4</v>
      </c>
      <c r="S57" s="162">
        <v>4</v>
      </c>
      <c r="T57" s="162">
        <v>3</v>
      </c>
      <c r="U57" s="162"/>
      <c r="V57" s="162"/>
      <c r="W57" s="162"/>
      <c r="X57" s="164"/>
      <c r="Y57" s="157"/>
      <c r="Z57" s="165"/>
      <c r="AA57" s="157"/>
      <c r="AB57" s="165"/>
      <c r="AC57" s="166"/>
      <c r="AD57" s="165"/>
      <c r="AE57" s="166"/>
      <c r="AF57" s="165"/>
      <c r="AG57" s="166"/>
    </row>
    <row r="58" spans="1:33" s="50" customFormat="1" ht="13.5" customHeight="1" x14ac:dyDescent="0.25">
      <c r="A58" s="151">
        <v>11</v>
      </c>
      <c r="B58" s="152" t="s">
        <v>136</v>
      </c>
      <c r="C58" s="205" t="s">
        <v>137</v>
      </c>
      <c r="D58" s="169"/>
      <c r="E58" s="156">
        <v>6</v>
      </c>
      <c r="F58" s="196"/>
      <c r="G58" s="197"/>
      <c r="H58" s="196"/>
      <c r="I58" s="158">
        <f>X58*36</f>
        <v>72</v>
      </c>
      <c r="J58" s="159"/>
      <c r="K58" s="159">
        <f>P58*P$34+Q58*Q$34+R58*R$34+S58*S$34+T58*T$34+U58*U$34+V58*V$34+W58*W$34</f>
        <v>51</v>
      </c>
      <c r="L58" s="159"/>
      <c r="M58" s="159">
        <v>51</v>
      </c>
      <c r="N58" s="159"/>
      <c r="O58" s="160">
        <f>I58-K58</f>
        <v>21</v>
      </c>
      <c r="P58" s="161"/>
      <c r="Q58" s="162"/>
      <c r="R58" s="162"/>
      <c r="S58" s="162"/>
      <c r="T58" s="162"/>
      <c r="U58" s="162">
        <v>3</v>
      </c>
      <c r="V58" s="163"/>
      <c r="W58" s="163"/>
      <c r="X58" s="164">
        <v>2</v>
      </c>
      <c r="Y58" s="157"/>
      <c r="Z58" s="165"/>
      <c r="AA58" s="157"/>
      <c r="AB58" s="165"/>
      <c r="AC58" s="166"/>
      <c r="AD58" s="165"/>
      <c r="AE58" s="166">
        <v>2</v>
      </c>
      <c r="AF58" s="167"/>
      <c r="AG58" s="168"/>
    </row>
    <row r="59" spans="1:33" s="50" customFormat="1" ht="26.4" x14ac:dyDescent="0.25">
      <c r="A59" s="151"/>
      <c r="B59" s="180" t="s">
        <v>138</v>
      </c>
      <c r="C59" s="181" t="s">
        <v>139</v>
      </c>
      <c r="D59" s="182"/>
      <c r="E59" s="183"/>
      <c r="F59" s="170"/>
      <c r="G59" s="171"/>
      <c r="H59" s="170"/>
      <c r="I59" s="174">
        <f t="shared" ref="I59:AG59" si="9">SUM(I60:I60)</f>
        <v>108</v>
      </c>
      <c r="J59" s="163"/>
      <c r="K59" s="163">
        <f t="shared" si="9"/>
        <v>51</v>
      </c>
      <c r="L59" s="163">
        <f t="shared" si="9"/>
        <v>17</v>
      </c>
      <c r="M59" s="163">
        <f t="shared" si="9"/>
        <v>34</v>
      </c>
      <c r="N59" s="163">
        <f t="shared" si="9"/>
        <v>0</v>
      </c>
      <c r="O59" s="175">
        <f t="shared" si="9"/>
        <v>57</v>
      </c>
      <c r="P59" s="176">
        <f t="shared" si="9"/>
        <v>3</v>
      </c>
      <c r="Q59" s="163">
        <f t="shared" si="9"/>
        <v>0</v>
      </c>
      <c r="R59" s="163">
        <f t="shared" si="9"/>
        <v>0</v>
      </c>
      <c r="S59" s="163">
        <f t="shared" si="9"/>
        <v>0</v>
      </c>
      <c r="T59" s="163">
        <f t="shared" si="9"/>
        <v>0</v>
      </c>
      <c r="U59" s="163">
        <f t="shared" si="9"/>
        <v>0</v>
      </c>
      <c r="V59" s="163">
        <f t="shared" si="9"/>
        <v>0</v>
      </c>
      <c r="W59" s="163">
        <f t="shared" si="9"/>
        <v>0</v>
      </c>
      <c r="X59" s="177">
        <f t="shared" si="9"/>
        <v>3</v>
      </c>
      <c r="Y59" s="178">
        <f t="shared" si="9"/>
        <v>0</v>
      </c>
      <c r="Z59" s="167">
        <f t="shared" si="9"/>
        <v>3</v>
      </c>
      <c r="AA59" s="178">
        <f t="shared" si="9"/>
        <v>0</v>
      </c>
      <c r="AB59" s="167">
        <f t="shared" si="9"/>
        <v>0</v>
      </c>
      <c r="AC59" s="168">
        <f t="shared" si="9"/>
        <v>0</v>
      </c>
      <c r="AD59" s="167">
        <f t="shared" si="9"/>
        <v>0</v>
      </c>
      <c r="AE59" s="168">
        <f t="shared" si="9"/>
        <v>0</v>
      </c>
      <c r="AF59" s="167">
        <f t="shared" si="9"/>
        <v>0</v>
      </c>
      <c r="AG59" s="168">
        <f t="shared" si="9"/>
        <v>0</v>
      </c>
    </row>
    <row r="60" spans="1:33" s="50" customFormat="1" ht="26.4" x14ac:dyDescent="0.25">
      <c r="A60" s="151">
        <v>12</v>
      </c>
      <c r="B60" s="152" t="s">
        <v>140</v>
      </c>
      <c r="C60" s="184" t="s">
        <v>139</v>
      </c>
      <c r="D60" s="182"/>
      <c r="E60" s="183">
        <v>1</v>
      </c>
      <c r="F60" s="170"/>
      <c r="G60" s="171"/>
      <c r="H60" s="170"/>
      <c r="I60" s="158">
        <f>X60*36</f>
        <v>108</v>
      </c>
      <c r="J60" s="159"/>
      <c r="K60" s="159">
        <f>P60*P$34+Q60*Q$34+R60*R$34+S60*S$34+T60*T$34+U60*U$34+V60*V$34+W60*W$34</f>
        <v>51</v>
      </c>
      <c r="L60" s="185">
        <v>17</v>
      </c>
      <c r="M60" s="185">
        <v>34</v>
      </c>
      <c r="N60" s="185"/>
      <c r="O60" s="160">
        <f>I60-K60</f>
        <v>57</v>
      </c>
      <c r="P60" s="186">
        <v>3</v>
      </c>
      <c r="Q60" s="187"/>
      <c r="R60" s="187"/>
      <c r="S60" s="187"/>
      <c r="T60" s="187"/>
      <c r="U60" s="187"/>
      <c r="V60" s="162"/>
      <c r="W60" s="162"/>
      <c r="X60" s="164">
        <v>3</v>
      </c>
      <c r="Y60" s="157"/>
      <c r="Z60" s="188">
        <v>3</v>
      </c>
      <c r="AA60" s="189"/>
      <c r="AB60" s="188"/>
      <c r="AC60" s="190"/>
      <c r="AD60" s="188"/>
      <c r="AE60" s="190"/>
      <c r="AF60" s="165"/>
      <c r="AG60" s="166"/>
    </row>
    <row r="61" spans="1:33" s="50" customFormat="1" ht="39.6" x14ac:dyDescent="0.25">
      <c r="A61" s="151"/>
      <c r="B61" s="191" t="s">
        <v>141</v>
      </c>
      <c r="C61" s="181" t="s">
        <v>142</v>
      </c>
      <c r="D61" s="208"/>
      <c r="E61" s="209"/>
      <c r="F61" s="156"/>
      <c r="G61" s="157"/>
      <c r="H61" s="156"/>
      <c r="I61" s="174">
        <f>SUM(I62:I63)</f>
        <v>540</v>
      </c>
      <c r="J61" s="163"/>
      <c r="K61" s="163">
        <f t="shared" ref="K61:AG61" si="10">SUM(K62:K63)</f>
        <v>289</v>
      </c>
      <c r="L61" s="163">
        <f t="shared" si="10"/>
        <v>145</v>
      </c>
      <c r="M61" s="163">
        <f t="shared" si="10"/>
        <v>110</v>
      </c>
      <c r="N61" s="163">
        <f t="shared" si="10"/>
        <v>34</v>
      </c>
      <c r="O61" s="175">
        <f t="shared" si="10"/>
        <v>251</v>
      </c>
      <c r="P61" s="176">
        <f t="shared" si="10"/>
        <v>8</v>
      </c>
      <c r="Q61" s="163">
        <f t="shared" si="10"/>
        <v>9</v>
      </c>
      <c r="R61" s="163">
        <f t="shared" si="10"/>
        <v>0</v>
      </c>
      <c r="S61" s="163">
        <f t="shared" si="10"/>
        <v>0</v>
      </c>
      <c r="T61" s="163">
        <f t="shared" si="10"/>
        <v>0</v>
      </c>
      <c r="U61" s="163">
        <f t="shared" si="10"/>
        <v>0</v>
      </c>
      <c r="V61" s="163">
        <f t="shared" si="10"/>
        <v>0</v>
      </c>
      <c r="W61" s="163">
        <f t="shared" si="10"/>
        <v>0</v>
      </c>
      <c r="X61" s="177">
        <f t="shared" si="10"/>
        <v>15</v>
      </c>
      <c r="Y61" s="178">
        <f t="shared" si="10"/>
        <v>0</v>
      </c>
      <c r="Z61" s="167">
        <f t="shared" si="10"/>
        <v>7</v>
      </c>
      <c r="AA61" s="178">
        <f t="shared" si="10"/>
        <v>8</v>
      </c>
      <c r="AB61" s="167">
        <f t="shared" si="10"/>
        <v>0</v>
      </c>
      <c r="AC61" s="168">
        <f t="shared" si="10"/>
        <v>0</v>
      </c>
      <c r="AD61" s="167">
        <f t="shared" si="10"/>
        <v>0</v>
      </c>
      <c r="AE61" s="168">
        <f t="shared" si="10"/>
        <v>0</v>
      </c>
      <c r="AF61" s="167">
        <f t="shared" si="10"/>
        <v>0</v>
      </c>
      <c r="AG61" s="168">
        <f t="shared" si="10"/>
        <v>0</v>
      </c>
    </row>
    <row r="62" spans="1:33" s="50" customFormat="1" x14ac:dyDescent="0.25">
      <c r="A62" s="151">
        <v>13</v>
      </c>
      <c r="B62" s="152" t="s">
        <v>143</v>
      </c>
      <c r="C62" s="184" t="s">
        <v>144</v>
      </c>
      <c r="D62" s="210">
        <v>1.2</v>
      </c>
      <c r="E62" s="156"/>
      <c r="F62" s="170"/>
      <c r="G62" s="157"/>
      <c r="H62" s="156"/>
      <c r="I62" s="158">
        <f>X62*36</f>
        <v>324</v>
      </c>
      <c r="J62" s="159"/>
      <c r="K62" s="159">
        <f>P62*P$34+Q62*Q$34+R62*R$34+S62*S$34+T62*T$34+U62*U$34+V62*V$34+W62*W$34</f>
        <v>153</v>
      </c>
      <c r="L62" s="159">
        <v>77</v>
      </c>
      <c r="M62" s="159">
        <v>76</v>
      </c>
      <c r="N62" s="159"/>
      <c r="O62" s="160">
        <f>I62-K62</f>
        <v>171</v>
      </c>
      <c r="P62" s="161">
        <v>4</v>
      </c>
      <c r="Q62" s="162">
        <v>5</v>
      </c>
      <c r="R62" s="162"/>
      <c r="S62" s="162"/>
      <c r="T62" s="162"/>
      <c r="U62" s="162"/>
      <c r="V62" s="162"/>
      <c r="W62" s="162"/>
      <c r="X62" s="164">
        <v>9</v>
      </c>
      <c r="Y62" s="157"/>
      <c r="Z62" s="165">
        <v>4</v>
      </c>
      <c r="AA62" s="157">
        <v>5</v>
      </c>
      <c r="AB62" s="165"/>
      <c r="AC62" s="166"/>
      <c r="AD62" s="165"/>
      <c r="AE62" s="166"/>
      <c r="AF62" s="165"/>
      <c r="AG62" s="166"/>
    </row>
    <row r="63" spans="1:33" s="50" customFormat="1" ht="13.5" customHeight="1" x14ac:dyDescent="0.25">
      <c r="A63" s="151">
        <v>14</v>
      </c>
      <c r="B63" s="152" t="s">
        <v>145</v>
      </c>
      <c r="C63" s="184" t="s">
        <v>146</v>
      </c>
      <c r="D63" s="210">
        <v>1.2</v>
      </c>
      <c r="E63" s="156"/>
      <c r="F63" s="156"/>
      <c r="G63" s="171"/>
      <c r="H63" s="170"/>
      <c r="I63" s="158">
        <f>X63*36</f>
        <v>216</v>
      </c>
      <c r="J63" s="159"/>
      <c r="K63" s="159">
        <f>P63*P$34+Q63*Q$34+R63*R$34+S63*S$34+T63*T$34+U63*U$34+V63*V$34+W63*W$34</f>
        <v>136</v>
      </c>
      <c r="L63" s="159">
        <v>68</v>
      </c>
      <c r="M63" s="159">
        <v>34</v>
      </c>
      <c r="N63" s="159">
        <v>34</v>
      </c>
      <c r="O63" s="160">
        <f>I63-K63</f>
        <v>80</v>
      </c>
      <c r="P63" s="161">
        <v>4</v>
      </c>
      <c r="Q63" s="162">
        <v>4</v>
      </c>
      <c r="R63" s="162"/>
      <c r="S63" s="162"/>
      <c r="T63" s="162"/>
      <c r="U63" s="162"/>
      <c r="V63" s="162"/>
      <c r="W63" s="162"/>
      <c r="X63" s="164">
        <v>6</v>
      </c>
      <c r="Y63" s="157"/>
      <c r="Z63" s="165">
        <v>3</v>
      </c>
      <c r="AA63" s="157">
        <v>3</v>
      </c>
      <c r="AB63" s="165"/>
      <c r="AC63" s="166"/>
      <c r="AD63" s="165"/>
      <c r="AE63" s="166"/>
      <c r="AF63" s="165"/>
      <c r="AG63" s="166"/>
    </row>
    <row r="64" spans="1:33" s="50" customFormat="1" x14ac:dyDescent="0.25">
      <c r="A64" s="151"/>
      <c r="B64" s="191" t="s">
        <v>147</v>
      </c>
      <c r="C64" s="211" t="s">
        <v>148</v>
      </c>
      <c r="D64" s="208"/>
      <c r="E64" s="209"/>
      <c r="F64" s="196"/>
      <c r="G64" s="197"/>
      <c r="H64" s="196"/>
      <c r="I64" s="212">
        <f>SUM(I65:I72)</f>
        <v>720</v>
      </c>
      <c r="J64" s="213">
        <f t="shared" ref="J64:AG64" si="11">SUM(J65:J72)</f>
        <v>0</v>
      </c>
      <c r="K64" s="213">
        <f t="shared" si="11"/>
        <v>374</v>
      </c>
      <c r="L64" s="213">
        <f t="shared" si="11"/>
        <v>153</v>
      </c>
      <c r="M64" s="213">
        <f t="shared" si="11"/>
        <v>221</v>
      </c>
      <c r="N64" s="213">
        <f t="shared" si="11"/>
        <v>0</v>
      </c>
      <c r="O64" s="214">
        <f t="shared" si="11"/>
        <v>346</v>
      </c>
      <c r="P64" s="215">
        <f t="shared" si="11"/>
        <v>3</v>
      </c>
      <c r="Q64" s="213">
        <f t="shared" si="11"/>
        <v>8</v>
      </c>
      <c r="R64" s="213">
        <f t="shared" si="11"/>
        <v>11</v>
      </c>
      <c r="S64" s="213">
        <f t="shared" si="11"/>
        <v>0</v>
      </c>
      <c r="T64" s="213">
        <f t="shared" si="11"/>
        <v>0</v>
      </c>
      <c r="U64" s="213">
        <f t="shared" si="11"/>
        <v>0</v>
      </c>
      <c r="V64" s="213">
        <f t="shared" si="11"/>
        <v>0</v>
      </c>
      <c r="W64" s="213">
        <f t="shared" si="11"/>
        <v>0</v>
      </c>
      <c r="X64" s="177">
        <f t="shared" si="11"/>
        <v>20</v>
      </c>
      <c r="Y64" s="178">
        <f t="shared" si="11"/>
        <v>0</v>
      </c>
      <c r="Z64" s="167">
        <f t="shared" si="11"/>
        <v>3</v>
      </c>
      <c r="AA64" s="178">
        <f t="shared" si="11"/>
        <v>7</v>
      </c>
      <c r="AB64" s="167">
        <f t="shared" si="11"/>
        <v>10</v>
      </c>
      <c r="AC64" s="168">
        <f t="shared" si="11"/>
        <v>0</v>
      </c>
      <c r="AD64" s="167">
        <f t="shared" si="11"/>
        <v>0</v>
      </c>
      <c r="AE64" s="168">
        <f t="shared" si="11"/>
        <v>0</v>
      </c>
      <c r="AF64" s="167">
        <f t="shared" si="11"/>
        <v>0</v>
      </c>
      <c r="AG64" s="168">
        <f t="shared" si="11"/>
        <v>0</v>
      </c>
    </row>
    <row r="65" spans="1:33" s="50" customFormat="1" x14ac:dyDescent="0.25">
      <c r="A65" s="216">
        <v>15</v>
      </c>
      <c r="B65" s="152" t="s">
        <v>149</v>
      </c>
      <c r="C65" s="153" t="s">
        <v>150</v>
      </c>
      <c r="D65" s="169">
        <v>1</v>
      </c>
      <c r="E65" s="155"/>
      <c r="F65" s="155"/>
      <c r="G65" s="217"/>
      <c r="H65" s="155"/>
      <c r="I65" s="158">
        <f t="shared" ref="I65:I72" si="12">X65*36</f>
        <v>108</v>
      </c>
      <c r="J65" s="159"/>
      <c r="K65" s="159">
        <f t="shared" ref="K65:K72" si="13">P65*P$34+Q65*Q$34+R65*R$34+S65*S$34+T65*T$34+U65*U$34+V65*V$34+W65*W$34</f>
        <v>51</v>
      </c>
      <c r="L65" s="159">
        <v>17</v>
      </c>
      <c r="M65" s="159">
        <v>34</v>
      </c>
      <c r="N65" s="159"/>
      <c r="O65" s="160">
        <f t="shared" ref="O65:O72" si="14">I65-K65</f>
        <v>57</v>
      </c>
      <c r="P65" s="161">
        <v>3</v>
      </c>
      <c r="Q65" s="162"/>
      <c r="R65" s="162"/>
      <c r="S65" s="162"/>
      <c r="T65" s="162"/>
      <c r="U65" s="162"/>
      <c r="V65" s="162"/>
      <c r="W65" s="162"/>
      <c r="X65" s="164">
        <v>3</v>
      </c>
      <c r="Y65" s="157"/>
      <c r="Z65" s="165">
        <v>3</v>
      </c>
      <c r="AA65" s="157"/>
      <c r="AB65" s="165"/>
      <c r="AC65" s="166"/>
      <c r="AD65" s="165"/>
      <c r="AE65" s="166"/>
      <c r="AF65" s="165"/>
      <c r="AG65" s="166"/>
    </row>
    <row r="66" spans="1:33" s="50" customFormat="1" ht="24.75" customHeight="1" x14ac:dyDescent="0.25">
      <c r="A66" s="216">
        <v>16</v>
      </c>
      <c r="B66" s="152" t="s">
        <v>151</v>
      </c>
      <c r="C66" s="218" t="s">
        <v>152</v>
      </c>
      <c r="D66" s="169"/>
      <c r="E66" s="155">
        <v>2</v>
      </c>
      <c r="F66" s="155"/>
      <c r="G66" s="217"/>
      <c r="H66" s="155"/>
      <c r="I66" s="158">
        <f t="shared" si="12"/>
        <v>72</v>
      </c>
      <c r="J66" s="159"/>
      <c r="K66" s="159">
        <f t="shared" si="13"/>
        <v>34</v>
      </c>
      <c r="L66" s="159"/>
      <c r="M66" s="159">
        <v>34</v>
      </c>
      <c r="N66" s="159"/>
      <c r="O66" s="160">
        <f t="shared" si="14"/>
        <v>38</v>
      </c>
      <c r="P66" s="161"/>
      <c r="Q66" s="162">
        <v>2</v>
      </c>
      <c r="R66" s="162"/>
      <c r="S66" s="162"/>
      <c r="T66" s="162"/>
      <c r="U66" s="162"/>
      <c r="V66" s="162"/>
      <c r="W66" s="162"/>
      <c r="X66" s="164">
        <v>2</v>
      </c>
      <c r="Y66" s="157"/>
      <c r="Z66" s="165"/>
      <c r="AA66" s="157">
        <v>2</v>
      </c>
      <c r="AB66" s="165"/>
      <c r="AC66" s="166"/>
      <c r="AD66" s="165"/>
      <c r="AE66" s="166"/>
      <c r="AF66" s="165"/>
      <c r="AG66" s="166"/>
    </row>
    <row r="67" spans="1:33" s="50" customFormat="1" ht="24.75" customHeight="1" x14ac:dyDescent="0.25">
      <c r="A67" s="216">
        <v>17</v>
      </c>
      <c r="B67" s="152" t="s">
        <v>153</v>
      </c>
      <c r="C67" s="218" t="s">
        <v>154</v>
      </c>
      <c r="D67" s="169"/>
      <c r="E67" s="155">
        <v>3</v>
      </c>
      <c r="F67" s="155"/>
      <c r="G67" s="217"/>
      <c r="H67" s="155"/>
      <c r="I67" s="158">
        <f t="shared" si="12"/>
        <v>108</v>
      </c>
      <c r="J67" s="159"/>
      <c r="K67" s="159">
        <f t="shared" si="13"/>
        <v>51</v>
      </c>
      <c r="L67" s="159">
        <v>17</v>
      </c>
      <c r="M67" s="159">
        <v>34</v>
      </c>
      <c r="N67" s="159"/>
      <c r="O67" s="160">
        <f t="shared" si="14"/>
        <v>57</v>
      </c>
      <c r="P67" s="161"/>
      <c r="Q67" s="162"/>
      <c r="R67" s="162">
        <v>3</v>
      </c>
      <c r="S67" s="162"/>
      <c r="T67" s="162"/>
      <c r="U67" s="162"/>
      <c r="V67" s="162"/>
      <c r="W67" s="162"/>
      <c r="X67" s="164">
        <v>3</v>
      </c>
      <c r="Y67" s="157"/>
      <c r="Z67" s="165"/>
      <c r="AA67" s="157"/>
      <c r="AB67" s="165">
        <v>3</v>
      </c>
      <c r="AC67" s="166"/>
      <c r="AD67" s="165"/>
      <c r="AE67" s="166"/>
      <c r="AF67" s="165"/>
      <c r="AG67" s="166"/>
    </row>
    <row r="68" spans="1:33" s="50" customFormat="1" x14ac:dyDescent="0.25">
      <c r="A68" s="216">
        <v>18</v>
      </c>
      <c r="B68" s="152" t="s">
        <v>155</v>
      </c>
      <c r="C68" s="218" t="s">
        <v>156</v>
      </c>
      <c r="D68" s="169">
        <v>2</v>
      </c>
      <c r="E68" s="156"/>
      <c r="F68" s="170"/>
      <c r="G68" s="171"/>
      <c r="H68" s="170"/>
      <c r="I68" s="158">
        <f t="shared" si="12"/>
        <v>108</v>
      </c>
      <c r="J68" s="159"/>
      <c r="K68" s="159">
        <f t="shared" si="13"/>
        <v>68</v>
      </c>
      <c r="L68" s="159">
        <v>34</v>
      </c>
      <c r="M68" s="159">
        <v>34</v>
      </c>
      <c r="N68" s="159"/>
      <c r="O68" s="160">
        <f t="shared" si="14"/>
        <v>40</v>
      </c>
      <c r="P68" s="161"/>
      <c r="Q68" s="162">
        <v>4</v>
      </c>
      <c r="R68" s="162"/>
      <c r="S68" s="162"/>
      <c r="T68" s="162"/>
      <c r="U68" s="162"/>
      <c r="V68" s="162"/>
      <c r="W68" s="162"/>
      <c r="X68" s="164">
        <v>3</v>
      </c>
      <c r="Y68" s="157"/>
      <c r="Z68" s="165"/>
      <c r="AA68" s="157">
        <v>3</v>
      </c>
      <c r="AB68" s="165"/>
      <c r="AC68" s="166"/>
      <c r="AD68" s="165"/>
      <c r="AE68" s="166"/>
      <c r="AF68" s="165"/>
      <c r="AG68" s="166"/>
    </row>
    <row r="69" spans="1:33" s="50" customFormat="1" x14ac:dyDescent="0.25">
      <c r="A69" s="216">
        <v>19</v>
      </c>
      <c r="B69" s="152" t="s">
        <v>157</v>
      </c>
      <c r="C69" s="218" t="s">
        <v>158</v>
      </c>
      <c r="D69" s="219">
        <v>3</v>
      </c>
      <c r="E69" s="220"/>
      <c r="F69" s="221"/>
      <c r="G69" s="222"/>
      <c r="H69" s="221"/>
      <c r="I69" s="158">
        <f t="shared" si="12"/>
        <v>108</v>
      </c>
      <c r="J69" s="223"/>
      <c r="K69" s="159">
        <f t="shared" si="13"/>
        <v>68</v>
      </c>
      <c r="L69" s="223">
        <v>34</v>
      </c>
      <c r="M69" s="223">
        <v>34</v>
      </c>
      <c r="N69" s="223"/>
      <c r="O69" s="160">
        <f t="shared" si="14"/>
        <v>40</v>
      </c>
      <c r="P69" s="224"/>
      <c r="Q69" s="225"/>
      <c r="R69" s="225">
        <v>4</v>
      </c>
      <c r="S69" s="225"/>
      <c r="T69" s="225"/>
      <c r="U69" s="225"/>
      <c r="V69" s="225"/>
      <c r="W69" s="225"/>
      <c r="X69" s="226">
        <v>3</v>
      </c>
      <c r="Y69" s="227"/>
      <c r="Z69" s="228"/>
      <c r="AA69" s="227"/>
      <c r="AB69" s="228">
        <v>3</v>
      </c>
      <c r="AC69" s="229"/>
      <c r="AD69" s="228"/>
      <c r="AE69" s="229"/>
      <c r="AF69" s="228"/>
      <c r="AG69" s="229"/>
    </row>
    <row r="70" spans="1:33" s="50" customFormat="1" ht="28.5" customHeight="1" x14ac:dyDescent="0.25">
      <c r="A70" s="216">
        <v>20</v>
      </c>
      <c r="B70" s="152" t="s">
        <v>159</v>
      </c>
      <c r="C70" s="218" t="s">
        <v>160</v>
      </c>
      <c r="D70" s="219"/>
      <c r="E70" s="220">
        <v>3</v>
      </c>
      <c r="F70" s="221"/>
      <c r="G70" s="222"/>
      <c r="H70" s="221"/>
      <c r="I70" s="158">
        <f t="shared" si="12"/>
        <v>72</v>
      </c>
      <c r="J70" s="223"/>
      <c r="K70" s="159">
        <f t="shared" si="13"/>
        <v>34</v>
      </c>
      <c r="L70" s="223">
        <v>17</v>
      </c>
      <c r="M70" s="223">
        <v>17</v>
      </c>
      <c r="N70" s="223"/>
      <c r="O70" s="160">
        <f t="shared" si="14"/>
        <v>38</v>
      </c>
      <c r="P70" s="224"/>
      <c r="Q70" s="225"/>
      <c r="R70" s="225">
        <v>2</v>
      </c>
      <c r="S70" s="225"/>
      <c r="T70" s="225"/>
      <c r="U70" s="225"/>
      <c r="V70" s="225"/>
      <c r="W70" s="225"/>
      <c r="X70" s="226">
        <v>2</v>
      </c>
      <c r="Y70" s="227"/>
      <c r="Z70" s="228"/>
      <c r="AA70" s="227"/>
      <c r="AB70" s="228">
        <v>2</v>
      </c>
      <c r="AC70" s="229"/>
      <c r="AD70" s="228"/>
      <c r="AE70" s="229"/>
      <c r="AF70" s="228"/>
      <c r="AG70" s="229"/>
    </row>
    <row r="71" spans="1:33" s="50" customFormat="1" x14ac:dyDescent="0.25">
      <c r="A71" s="216">
        <v>21</v>
      </c>
      <c r="B71" s="152" t="s">
        <v>161</v>
      </c>
      <c r="C71" s="218" t="s">
        <v>162</v>
      </c>
      <c r="D71" s="219"/>
      <c r="E71" s="220">
        <v>2</v>
      </c>
      <c r="F71" s="221"/>
      <c r="G71" s="222"/>
      <c r="H71" s="221"/>
      <c r="I71" s="158">
        <f t="shared" si="12"/>
        <v>72</v>
      </c>
      <c r="J71" s="223"/>
      <c r="K71" s="159">
        <f t="shared" si="13"/>
        <v>34</v>
      </c>
      <c r="L71" s="223">
        <v>17</v>
      </c>
      <c r="M71" s="223">
        <v>17</v>
      </c>
      <c r="N71" s="223"/>
      <c r="O71" s="160">
        <f t="shared" si="14"/>
        <v>38</v>
      </c>
      <c r="P71" s="224"/>
      <c r="Q71" s="225">
        <v>2</v>
      </c>
      <c r="R71" s="225"/>
      <c r="S71" s="225"/>
      <c r="T71" s="225"/>
      <c r="U71" s="225"/>
      <c r="V71" s="225"/>
      <c r="W71" s="225"/>
      <c r="X71" s="226">
        <v>2</v>
      </c>
      <c r="Y71" s="227"/>
      <c r="Z71" s="228"/>
      <c r="AA71" s="227">
        <v>2</v>
      </c>
      <c r="AB71" s="228"/>
      <c r="AC71" s="229"/>
      <c r="AD71" s="228"/>
      <c r="AE71" s="229"/>
      <c r="AF71" s="228"/>
      <c r="AG71" s="229"/>
    </row>
    <row r="72" spans="1:33" s="50" customFormat="1" x14ac:dyDescent="0.25">
      <c r="A72" s="216">
        <v>22</v>
      </c>
      <c r="B72" s="152" t="s">
        <v>163</v>
      </c>
      <c r="C72" s="218" t="s">
        <v>164</v>
      </c>
      <c r="D72" s="219"/>
      <c r="E72" s="220">
        <v>3</v>
      </c>
      <c r="F72" s="221"/>
      <c r="G72" s="222"/>
      <c r="H72" s="221"/>
      <c r="I72" s="158">
        <f t="shared" si="12"/>
        <v>72</v>
      </c>
      <c r="J72" s="223"/>
      <c r="K72" s="159">
        <f t="shared" si="13"/>
        <v>34</v>
      </c>
      <c r="L72" s="223">
        <v>17</v>
      </c>
      <c r="M72" s="223">
        <v>17</v>
      </c>
      <c r="N72" s="223"/>
      <c r="O72" s="160">
        <f t="shared" si="14"/>
        <v>38</v>
      </c>
      <c r="P72" s="224"/>
      <c r="Q72" s="225"/>
      <c r="R72" s="225">
        <v>2</v>
      </c>
      <c r="S72" s="225"/>
      <c r="T72" s="225"/>
      <c r="U72" s="225"/>
      <c r="V72" s="225"/>
      <c r="W72" s="225"/>
      <c r="X72" s="226">
        <v>2</v>
      </c>
      <c r="Y72" s="227"/>
      <c r="Z72" s="228"/>
      <c r="AA72" s="227"/>
      <c r="AB72" s="228">
        <v>2</v>
      </c>
      <c r="AC72" s="229"/>
      <c r="AD72" s="228"/>
      <c r="AE72" s="229"/>
      <c r="AF72" s="228"/>
      <c r="AG72" s="229"/>
    </row>
    <row r="73" spans="1:33" s="202" customFormat="1" ht="27" customHeight="1" x14ac:dyDescent="0.25">
      <c r="A73" s="230"/>
      <c r="B73" s="191" t="s">
        <v>165</v>
      </c>
      <c r="C73" s="192" t="s">
        <v>166</v>
      </c>
      <c r="D73" s="176"/>
      <c r="E73" s="231"/>
      <c r="F73" s="231"/>
      <c r="G73" s="232"/>
      <c r="H73" s="231"/>
      <c r="I73" s="212">
        <f t="shared" ref="I73:AG73" si="15">SUM(I74:I74)</f>
        <v>108</v>
      </c>
      <c r="J73" s="213">
        <f t="shared" si="15"/>
        <v>0</v>
      </c>
      <c r="K73" s="213">
        <f t="shared" si="15"/>
        <v>51</v>
      </c>
      <c r="L73" s="213">
        <f t="shared" si="15"/>
        <v>25</v>
      </c>
      <c r="M73" s="213">
        <f t="shared" si="15"/>
        <v>26</v>
      </c>
      <c r="N73" s="213">
        <f t="shared" si="15"/>
        <v>0</v>
      </c>
      <c r="O73" s="214">
        <f t="shared" si="15"/>
        <v>57</v>
      </c>
      <c r="P73" s="215">
        <f t="shared" si="15"/>
        <v>3</v>
      </c>
      <c r="Q73" s="213">
        <f t="shared" si="15"/>
        <v>0</v>
      </c>
      <c r="R73" s="213">
        <f t="shared" si="15"/>
        <v>0</v>
      </c>
      <c r="S73" s="213">
        <f t="shared" si="15"/>
        <v>0</v>
      </c>
      <c r="T73" s="213">
        <f t="shared" si="15"/>
        <v>0</v>
      </c>
      <c r="U73" s="213">
        <f t="shared" si="15"/>
        <v>0</v>
      </c>
      <c r="V73" s="213">
        <f t="shared" si="15"/>
        <v>0</v>
      </c>
      <c r="W73" s="213">
        <f t="shared" si="15"/>
        <v>0</v>
      </c>
      <c r="X73" s="177">
        <f t="shared" si="15"/>
        <v>3</v>
      </c>
      <c r="Y73" s="178">
        <f t="shared" si="15"/>
        <v>0</v>
      </c>
      <c r="Z73" s="167">
        <f t="shared" si="15"/>
        <v>3</v>
      </c>
      <c r="AA73" s="178">
        <f t="shared" si="15"/>
        <v>0</v>
      </c>
      <c r="AB73" s="167">
        <f t="shared" si="15"/>
        <v>0</v>
      </c>
      <c r="AC73" s="168">
        <f t="shared" si="15"/>
        <v>0</v>
      </c>
      <c r="AD73" s="167">
        <f t="shared" si="15"/>
        <v>0</v>
      </c>
      <c r="AE73" s="168">
        <f t="shared" si="15"/>
        <v>0</v>
      </c>
      <c r="AF73" s="167">
        <f t="shared" si="15"/>
        <v>0</v>
      </c>
      <c r="AG73" s="168">
        <f t="shared" si="15"/>
        <v>0</v>
      </c>
    </row>
    <row r="74" spans="1:33" s="50" customFormat="1" ht="27.75" customHeight="1" x14ac:dyDescent="0.25">
      <c r="A74" s="151">
        <v>23</v>
      </c>
      <c r="B74" s="152" t="s">
        <v>167</v>
      </c>
      <c r="C74" s="233" t="s">
        <v>166</v>
      </c>
      <c r="D74" s="234"/>
      <c r="E74" s="196">
        <v>1</v>
      </c>
      <c r="F74" s="196"/>
      <c r="G74" s="197"/>
      <c r="H74" s="196"/>
      <c r="I74" s="158">
        <f>X74*36</f>
        <v>108</v>
      </c>
      <c r="J74" s="159"/>
      <c r="K74" s="159">
        <f>P74*P$34+Q74*Q$34+R74*R$34+S74*S$34+T74*T$34+U74*U$34+V74*V$34+W74*W$34</f>
        <v>51</v>
      </c>
      <c r="L74" s="162">
        <v>25</v>
      </c>
      <c r="M74" s="162">
        <v>26</v>
      </c>
      <c r="N74" s="162"/>
      <c r="O74" s="160">
        <f>I74-K74</f>
        <v>57</v>
      </c>
      <c r="P74" s="186">
        <v>3</v>
      </c>
      <c r="Q74" s="187"/>
      <c r="R74" s="187"/>
      <c r="S74" s="187"/>
      <c r="T74" s="187"/>
      <c r="U74" s="187"/>
      <c r="V74" s="187"/>
      <c r="W74" s="187"/>
      <c r="X74" s="164">
        <v>3</v>
      </c>
      <c r="Y74" s="157"/>
      <c r="Z74" s="188">
        <v>3</v>
      </c>
      <c r="AA74" s="189"/>
      <c r="AB74" s="188"/>
      <c r="AC74" s="190"/>
      <c r="AD74" s="188"/>
      <c r="AE74" s="190"/>
      <c r="AF74" s="188"/>
      <c r="AG74" s="190"/>
    </row>
    <row r="75" spans="1:33" s="50" customFormat="1" ht="16.5" customHeight="1" x14ac:dyDescent="0.25">
      <c r="A75" s="151"/>
      <c r="B75" s="191" t="s">
        <v>168</v>
      </c>
      <c r="C75" s="211" t="s">
        <v>169</v>
      </c>
      <c r="D75" s="169"/>
      <c r="E75" s="156"/>
      <c r="F75" s="170"/>
      <c r="G75" s="171"/>
      <c r="H75" s="170"/>
      <c r="I75" s="212">
        <f t="shared" ref="I75:AG75" si="16">SUM(I76:I92)</f>
        <v>2124</v>
      </c>
      <c r="J75" s="213">
        <f t="shared" si="16"/>
        <v>0</v>
      </c>
      <c r="K75" s="213">
        <f t="shared" si="16"/>
        <v>437</v>
      </c>
      <c r="L75" s="213">
        <f t="shared" si="16"/>
        <v>216</v>
      </c>
      <c r="M75" s="213">
        <f t="shared" si="16"/>
        <v>221</v>
      </c>
      <c r="N75" s="213">
        <f t="shared" si="16"/>
        <v>0</v>
      </c>
      <c r="O75" s="214">
        <f t="shared" si="16"/>
        <v>1687</v>
      </c>
      <c r="P75" s="215">
        <f t="shared" si="16"/>
        <v>5</v>
      </c>
      <c r="Q75" s="213">
        <f t="shared" si="16"/>
        <v>3</v>
      </c>
      <c r="R75" s="213">
        <f t="shared" si="16"/>
        <v>3</v>
      </c>
      <c r="S75" s="213">
        <f t="shared" si="16"/>
        <v>8</v>
      </c>
      <c r="T75" s="213">
        <f t="shared" si="16"/>
        <v>3</v>
      </c>
      <c r="U75" s="213">
        <f t="shared" si="16"/>
        <v>3</v>
      </c>
      <c r="V75" s="213">
        <f t="shared" si="16"/>
        <v>4</v>
      </c>
      <c r="W75" s="213">
        <f t="shared" si="16"/>
        <v>4</v>
      </c>
      <c r="X75" s="177">
        <f t="shared" si="16"/>
        <v>59</v>
      </c>
      <c r="Y75" s="178">
        <f t="shared" si="16"/>
        <v>0</v>
      </c>
      <c r="Z75" s="167">
        <f t="shared" si="16"/>
        <v>8</v>
      </c>
      <c r="AA75" s="178">
        <f t="shared" si="16"/>
        <v>6</v>
      </c>
      <c r="AB75" s="167">
        <f t="shared" si="16"/>
        <v>6</v>
      </c>
      <c r="AC75" s="168">
        <f t="shared" si="16"/>
        <v>6</v>
      </c>
      <c r="AD75" s="167">
        <f t="shared" si="16"/>
        <v>9</v>
      </c>
      <c r="AE75" s="168">
        <f t="shared" si="16"/>
        <v>9</v>
      </c>
      <c r="AF75" s="167">
        <f t="shared" si="16"/>
        <v>9</v>
      </c>
      <c r="AG75" s="168">
        <f t="shared" si="16"/>
        <v>6</v>
      </c>
    </row>
    <row r="76" spans="1:33" s="28" customFormat="1" ht="15.75" customHeight="1" x14ac:dyDescent="0.25">
      <c r="A76" s="151">
        <v>24</v>
      </c>
      <c r="B76" s="152" t="s">
        <v>170</v>
      </c>
      <c r="C76" s="205" t="s">
        <v>171</v>
      </c>
      <c r="D76" s="169"/>
      <c r="E76" s="156">
        <v>1</v>
      </c>
      <c r="F76" s="156"/>
      <c r="G76" s="157"/>
      <c r="H76" s="156"/>
      <c r="I76" s="158">
        <f t="shared" ref="I76:I88" si="17">X76*36</f>
        <v>72</v>
      </c>
      <c r="J76" s="156"/>
      <c r="K76" s="159">
        <f t="shared" ref="K76:K92" si="18">P76*P$34+Q76*Q$34+R76*R$34+S76*S$34+T76*T$34+U76*U$34+V76*V$34+W76*W$34</f>
        <v>34</v>
      </c>
      <c r="L76" s="156">
        <v>17</v>
      </c>
      <c r="M76" s="156">
        <v>17</v>
      </c>
      <c r="N76" s="156"/>
      <c r="O76" s="160">
        <f t="shared" ref="O76:O88" si="19">I76-K76</f>
        <v>38</v>
      </c>
      <c r="P76" s="169">
        <v>2</v>
      </c>
      <c r="Q76" s="156"/>
      <c r="R76" s="156"/>
      <c r="S76" s="156"/>
      <c r="T76" s="156"/>
      <c r="U76" s="156"/>
      <c r="V76" s="156"/>
      <c r="W76" s="156"/>
      <c r="X76" s="164">
        <v>2</v>
      </c>
      <c r="Y76" s="157"/>
      <c r="Z76" s="165">
        <v>2</v>
      </c>
      <c r="AA76" s="157"/>
      <c r="AB76" s="165"/>
      <c r="AC76" s="166"/>
      <c r="AD76" s="165"/>
      <c r="AE76" s="166"/>
      <c r="AF76" s="165"/>
      <c r="AG76" s="166"/>
    </row>
    <row r="77" spans="1:33" s="28" customFormat="1" ht="39.6" x14ac:dyDescent="0.25">
      <c r="A77" s="151">
        <v>25</v>
      </c>
      <c r="B77" s="152" t="s">
        <v>172</v>
      </c>
      <c r="C77" s="205" t="s">
        <v>173</v>
      </c>
      <c r="D77" s="169">
        <v>1</v>
      </c>
      <c r="E77" s="156"/>
      <c r="F77" s="156"/>
      <c r="G77" s="157"/>
      <c r="H77" s="156"/>
      <c r="I77" s="158">
        <f t="shared" si="17"/>
        <v>108</v>
      </c>
      <c r="J77" s="156"/>
      <c r="K77" s="159">
        <f t="shared" si="18"/>
        <v>0</v>
      </c>
      <c r="L77" s="156"/>
      <c r="M77" s="156"/>
      <c r="N77" s="156"/>
      <c r="O77" s="160">
        <f t="shared" si="19"/>
        <v>108</v>
      </c>
      <c r="P77" s="169"/>
      <c r="Q77" s="156"/>
      <c r="R77" s="156"/>
      <c r="S77" s="156"/>
      <c r="T77" s="156"/>
      <c r="U77" s="156"/>
      <c r="V77" s="156"/>
      <c r="W77" s="156"/>
      <c r="X77" s="164">
        <v>3</v>
      </c>
      <c r="Y77" s="157"/>
      <c r="Z77" s="165">
        <v>3</v>
      </c>
      <c r="AA77" s="157"/>
      <c r="AB77" s="165"/>
      <c r="AC77" s="166"/>
      <c r="AD77" s="165"/>
      <c r="AE77" s="166"/>
      <c r="AF77" s="165"/>
      <c r="AG77" s="166"/>
    </row>
    <row r="78" spans="1:33" s="28" customFormat="1" ht="40.5" customHeight="1" x14ac:dyDescent="0.25">
      <c r="A78" s="151">
        <v>26</v>
      </c>
      <c r="B78" s="152" t="s">
        <v>174</v>
      </c>
      <c r="C78" s="205" t="s">
        <v>175</v>
      </c>
      <c r="D78" s="169"/>
      <c r="E78" s="156">
        <v>1</v>
      </c>
      <c r="F78" s="156"/>
      <c r="G78" s="157"/>
      <c r="H78" s="156"/>
      <c r="I78" s="158">
        <f t="shared" si="17"/>
        <v>108</v>
      </c>
      <c r="J78" s="156"/>
      <c r="K78" s="159">
        <f t="shared" si="18"/>
        <v>51</v>
      </c>
      <c r="L78" s="156">
        <v>25</v>
      </c>
      <c r="M78" s="156">
        <v>26</v>
      </c>
      <c r="N78" s="156"/>
      <c r="O78" s="160">
        <f t="shared" si="19"/>
        <v>57</v>
      </c>
      <c r="P78" s="169">
        <v>3</v>
      </c>
      <c r="Q78" s="156"/>
      <c r="R78" s="156"/>
      <c r="S78" s="156"/>
      <c r="T78" s="156"/>
      <c r="U78" s="156"/>
      <c r="V78" s="156"/>
      <c r="W78" s="156"/>
      <c r="X78" s="164">
        <v>3</v>
      </c>
      <c r="Y78" s="157"/>
      <c r="Z78" s="165">
        <v>3</v>
      </c>
      <c r="AA78" s="157"/>
      <c r="AB78" s="165"/>
      <c r="AC78" s="166"/>
      <c r="AD78" s="165"/>
      <c r="AE78" s="166"/>
      <c r="AF78" s="165"/>
      <c r="AG78" s="166"/>
    </row>
    <row r="79" spans="1:33" s="28" customFormat="1" ht="25.5" customHeight="1" x14ac:dyDescent="0.25">
      <c r="A79" s="151">
        <v>27</v>
      </c>
      <c r="B79" s="152" t="s">
        <v>176</v>
      </c>
      <c r="C79" s="205" t="s">
        <v>177</v>
      </c>
      <c r="D79" s="169">
        <v>2</v>
      </c>
      <c r="E79" s="156"/>
      <c r="F79" s="156"/>
      <c r="G79" s="157"/>
      <c r="H79" s="156"/>
      <c r="I79" s="158">
        <f t="shared" si="17"/>
        <v>108</v>
      </c>
      <c r="J79" s="156"/>
      <c r="K79" s="159">
        <f t="shared" si="18"/>
        <v>0</v>
      </c>
      <c r="L79" s="156"/>
      <c r="M79" s="156"/>
      <c r="N79" s="156"/>
      <c r="O79" s="160">
        <f t="shared" si="19"/>
        <v>108</v>
      </c>
      <c r="P79" s="169"/>
      <c r="Q79" s="156"/>
      <c r="R79" s="156"/>
      <c r="S79" s="156"/>
      <c r="T79" s="156"/>
      <c r="U79" s="156"/>
      <c r="V79" s="156"/>
      <c r="W79" s="156"/>
      <c r="X79" s="164">
        <v>3</v>
      </c>
      <c r="Y79" s="157"/>
      <c r="Z79" s="165"/>
      <c r="AA79" s="157">
        <v>3</v>
      </c>
      <c r="AB79" s="165"/>
      <c r="AC79" s="166"/>
      <c r="AD79" s="165"/>
      <c r="AE79" s="166"/>
      <c r="AF79" s="165"/>
      <c r="AG79" s="166"/>
    </row>
    <row r="80" spans="1:33" s="28" customFormat="1" ht="25.5" customHeight="1" x14ac:dyDescent="0.25">
      <c r="A80" s="151">
        <v>28</v>
      </c>
      <c r="B80" s="152" t="s">
        <v>178</v>
      </c>
      <c r="C80" s="205" t="s">
        <v>179</v>
      </c>
      <c r="D80" s="169"/>
      <c r="E80" s="156">
        <v>2</v>
      </c>
      <c r="F80" s="156"/>
      <c r="G80" s="157"/>
      <c r="H80" s="156"/>
      <c r="I80" s="158">
        <f t="shared" si="17"/>
        <v>108</v>
      </c>
      <c r="J80" s="156"/>
      <c r="K80" s="159">
        <f t="shared" si="18"/>
        <v>51</v>
      </c>
      <c r="L80" s="156">
        <v>25</v>
      </c>
      <c r="M80" s="156">
        <v>26</v>
      </c>
      <c r="N80" s="156"/>
      <c r="O80" s="160">
        <f t="shared" si="19"/>
        <v>57</v>
      </c>
      <c r="P80" s="169"/>
      <c r="Q80" s="156">
        <v>3</v>
      </c>
      <c r="R80" s="156"/>
      <c r="S80" s="156"/>
      <c r="T80" s="156"/>
      <c r="U80" s="156"/>
      <c r="V80" s="156"/>
      <c r="W80" s="156"/>
      <c r="X80" s="164">
        <v>3</v>
      </c>
      <c r="Y80" s="157"/>
      <c r="Z80" s="165"/>
      <c r="AA80" s="157">
        <v>3</v>
      </c>
      <c r="AB80" s="165"/>
      <c r="AC80" s="166"/>
      <c r="AD80" s="165"/>
      <c r="AE80" s="166"/>
      <c r="AF80" s="165"/>
      <c r="AG80" s="166"/>
    </row>
    <row r="81" spans="1:250" s="28" customFormat="1" ht="40.5" customHeight="1" x14ac:dyDescent="0.25">
      <c r="A81" s="151">
        <v>29</v>
      </c>
      <c r="B81" s="152" t="s">
        <v>180</v>
      </c>
      <c r="C81" s="205" t="s">
        <v>474</v>
      </c>
      <c r="D81" s="169">
        <v>3</v>
      </c>
      <c r="E81" s="156"/>
      <c r="F81" s="156"/>
      <c r="G81" s="157"/>
      <c r="H81" s="156"/>
      <c r="I81" s="158">
        <f t="shared" si="17"/>
        <v>108</v>
      </c>
      <c r="J81" s="156"/>
      <c r="K81" s="159">
        <f t="shared" si="18"/>
        <v>0</v>
      </c>
      <c r="L81" s="156"/>
      <c r="M81" s="156"/>
      <c r="N81" s="156"/>
      <c r="O81" s="160">
        <f t="shared" si="19"/>
        <v>108</v>
      </c>
      <c r="P81" s="169"/>
      <c r="Q81" s="156"/>
      <c r="R81" s="156"/>
      <c r="S81" s="156"/>
      <c r="T81" s="156"/>
      <c r="U81" s="156"/>
      <c r="V81" s="156"/>
      <c r="W81" s="156"/>
      <c r="X81" s="164">
        <v>3</v>
      </c>
      <c r="Y81" s="157"/>
      <c r="Z81" s="165"/>
      <c r="AA81" s="157"/>
      <c r="AB81" s="165">
        <v>3</v>
      </c>
      <c r="AC81" s="166"/>
      <c r="AD81" s="165"/>
      <c r="AE81" s="166"/>
      <c r="AF81" s="165"/>
      <c r="AG81" s="166"/>
    </row>
    <row r="82" spans="1:250" s="28" customFormat="1" ht="39.6" x14ac:dyDescent="0.25">
      <c r="A82" s="151">
        <v>30</v>
      </c>
      <c r="B82" s="152" t="s">
        <v>181</v>
      </c>
      <c r="C82" s="205" t="s">
        <v>475</v>
      </c>
      <c r="D82" s="169"/>
      <c r="E82" s="156">
        <v>3</v>
      </c>
      <c r="F82" s="156"/>
      <c r="G82" s="157"/>
      <c r="H82" s="156"/>
      <c r="I82" s="158">
        <f t="shared" si="17"/>
        <v>108</v>
      </c>
      <c r="J82" s="156"/>
      <c r="K82" s="159">
        <f t="shared" si="18"/>
        <v>51</v>
      </c>
      <c r="L82" s="156">
        <v>25</v>
      </c>
      <c r="M82" s="156">
        <v>26</v>
      </c>
      <c r="N82" s="156"/>
      <c r="O82" s="160">
        <f t="shared" si="19"/>
        <v>57</v>
      </c>
      <c r="P82" s="169"/>
      <c r="Q82" s="156"/>
      <c r="R82" s="156">
        <v>3</v>
      </c>
      <c r="S82" s="156"/>
      <c r="T82" s="156"/>
      <c r="U82" s="156"/>
      <c r="V82" s="156"/>
      <c r="W82" s="156"/>
      <c r="X82" s="164">
        <v>3</v>
      </c>
      <c r="Y82" s="157"/>
      <c r="Z82" s="165"/>
      <c r="AA82" s="157"/>
      <c r="AB82" s="165">
        <v>3</v>
      </c>
      <c r="AC82" s="166"/>
      <c r="AD82" s="165"/>
      <c r="AE82" s="166"/>
      <c r="AF82" s="165"/>
      <c r="AG82" s="166"/>
    </row>
    <row r="83" spans="1:250" s="28" customFormat="1" ht="26.4" x14ac:dyDescent="0.25">
      <c r="A83" s="151">
        <v>31</v>
      </c>
      <c r="B83" s="152" t="s">
        <v>182</v>
      </c>
      <c r="C83" s="205" t="s">
        <v>183</v>
      </c>
      <c r="D83" s="169">
        <v>4</v>
      </c>
      <c r="E83" s="156"/>
      <c r="F83" s="156"/>
      <c r="G83" s="157"/>
      <c r="H83" s="156"/>
      <c r="I83" s="158">
        <f t="shared" si="17"/>
        <v>108</v>
      </c>
      <c r="J83" s="156"/>
      <c r="K83" s="159">
        <f t="shared" si="18"/>
        <v>0</v>
      </c>
      <c r="L83" s="156"/>
      <c r="M83" s="156"/>
      <c r="N83" s="156"/>
      <c r="O83" s="160">
        <f t="shared" si="19"/>
        <v>108</v>
      </c>
      <c r="P83" s="169"/>
      <c r="Q83" s="156"/>
      <c r="R83" s="156"/>
      <c r="S83" s="156"/>
      <c r="T83" s="156"/>
      <c r="U83" s="156"/>
      <c r="V83" s="156"/>
      <c r="W83" s="156"/>
      <c r="X83" s="164">
        <v>3</v>
      </c>
      <c r="Y83" s="157"/>
      <c r="Z83" s="165"/>
      <c r="AA83" s="157"/>
      <c r="AB83" s="165"/>
      <c r="AC83" s="166">
        <v>3</v>
      </c>
      <c r="AD83" s="165"/>
      <c r="AE83" s="166"/>
      <c r="AF83" s="165"/>
      <c r="AG83" s="166"/>
    </row>
    <row r="84" spans="1:250" s="28" customFormat="1" ht="26.4" x14ac:dyDescent="0.25">
      <c r="A84" s="151">
        <v>32</v>
      </c>
      <c r="B84" s="152" t="s">
        <v>184</v>
      </c>
      <c r="C84" s="205" t="s">
        <v>185</v>
      </c>
      <c r="D84" s="169"/>
      <c r="E84" s="156">
        <v>4</v>
      </c>
      <c r="F84" s="156"/>
      <c r="G84" s="157"/>
      <c r="H84" s="156"/>
      <c r="I84" s="158">
        <f t="shared" si="17"/>
        <v>108</v>
      </c>
      <c r="J84" s="156"/>
      <c r="K84" s="159">
        <f t="shared" si="18"/>
        <v>48</v>
      </c>
      <c r="L84" s="156">
        <v>24</v>
      </c>
      <c r="M84" s="156">
        <v>24</v>
      </c>
      <c r="N84" s="156"/>
      <c r="O84" s="160">
        <f t="shared" si="19"/>
        <v>60</v>
      </c>
      <c r="P84" s="169"/>
      <c r="Q84" s="156"/>
      <c r="R84" s="156"/>
      <c r="S84" s="156">
        <v>8</v>
      </c>
      <c r="T84" s="156"/>
      <c r="U84" s="156"/>
      <c r="V84" s="156"/>
      <c r="W84" s="156"/>
      <c r="X84" s="164">
        <v>3</v>
      </c>
      <c r="Y84" s="157"/>
      <c r="Z84" s="165"/>
      <c r="AA84" s="157"/>
      <c r="AB84" s="165"/>
      <c r="AC84" s="166">
        <v>3</v>
      </c>
      <c r="AD84" s="165"/>
      <c r="AE84" s="166"/>
      <c r="AF84" s="165"/>
      <c r="AG84" s="166"/>
    </row>
    <row r="85" spans="1:250" s="28" customFormat="1" ht="52.8" x14ac:dyDescent="0.25">
      <c r="A85" s="151">
        <v>33</v>
      </c>
      <c r="B85" s="152" t="s">
        <v>186</v>
      </c>
      <c r="C85" s="205" t="s">
        <v>187</v>
      </c>
      <c r="D85" s="169">
        <v>5</v>
      </c>
      <c r="E85" s="156"/>
      <c r="F85" s="156"/>
      <c r="G85" s="157"/>
      <c r="H85" s="156"/>
      <c r="I85" s="158">
        <f t="shared" si="17"/>
        <v>216</v>
      </c>
      <c r="J85" s="156"/>
      <c r="K85" s="159">
        <f t="shared" si="18"/>
        <v>0</v>
      </c>
      <c r="L85" s="156"/>
      <c r="M85" s="156"/>
      <c r="N85" s="156"/>
      <c r="O85" s="160">
        <f t="shared" si="19"/>
        <v>216</v>
      </c>
      <c r="P85" s="169"/>
      <c r="Q85" s="156"/>
      <c r="R85" s="156"/>
      <c r="S85" s="156"/>
      <c r="T85" s="156"/>
      <c r="U85" s="156"/>
      <c r="V85" s="156"/>
      <c r="W85" s="156"/>
      <c r="X85" s="164">
        <v>6</v>
      </c>
      <c r="Y85" s="157"/>
      <c r="Z85" s="165"/>
      <c r="AA85" s="157"/>
      <c r="AB85" s="165"/>
      <c r="AC85" s="166"/>
      <c r="AD85" s="165">
        <v>6</v>
      </c>
      <c r="AE85" s="166"/>
      <c r="AF85" s="165"/>
      <c r="AG85" s="166"/>
    </row>
    <row r="86" spans="1:250" s="28" customFormat="1" ht="52.8" x14ac:dyDescent="0.25">
      <c r="A86" s="151">
        <v>34</v>
      </c>
      <c r="B86" s="152" t="s">
        <v>188</v>
      </c>
      <c r="C86" s="205" t="s">
        <v>189</v>
      </c>
      <c r="D86" s="169"/>
      <c r="E86" s="156">
        <v>5</v>
      </c>
      <c r="F86" s="156"/>
      <c r="G86" s="157"/>
      <c r="H86" s="156"/>
      <c r="I86" s="158">
        <f t="shared" si="17"/>
        <v>108</v>
      </c>
      <c r="J86" s="156"/>
      <c r="K86" s="159">
        <f t="shared" si="18"/>
        <v>51</v>
      </c>
      <c r="L86" s="156">
        <v>25</v>
      </c>
      <c r="M86" s="156">
        <v>26</v>
      </c>
      <c r="N86" s="156"/>
      <c r="O86" s="160">
        <f t="shared" si="19"/>
        <v>57</v>
      </c>
      <c r="P86" s="169"/>
      <c r="Q86" s="156"/>
      <c r="R86" s="156"/>
      <c r="S86" s="156"/>
      <c r="T86" s="156">
        <v>3</v>
      </c>
      <c r="U86" s="156"/>
      <c r="V86" s="156"/>
      <c r="W86" s="156"/>
      <c r="X86" s="164">
        <v>3</v>
      </c>
      <c r="Y86" s="157"/>
      <c r="Z86" s="165"/>
      <c r="AA86" s="157"/>
      <c r="AB86" s="165"/>
      <c r="AC86" s="166"/>
      <c r="AD86" s="165">
        <v>3</v>
      </c>
      <c r="AE86" s="166"/>
      <c r="AF86" s="165"/>
      <c r="AG86" s="166"/>
    </row>
    <row r="87" spans="1:250" s="28" customFormat="1" ht="45.75" customHeight="1" x14ac:dyDescent="0.25">
      <c r="A87" s="151">
        <v>35</v>
      </c>
      <c r="B87" s="152" t="s">
        <v>190</v>
      </c>
      <c r="C87" s="205" t="s">
        <v>191</v>
      </c>
      <c r="D87" s="169">
        <v>6</v>
      </c>
      <c r="E87" s="156"/>
      <c r="F87" s="156"/>
      <c r="G87" s="157"/>
      <c r="H87" s="156"/>
      <c r="I87" s="158">
        <f t="shared" si="17"/>
        <v>216</v>
      </c>
      <c r="J87" s="156"/>
      <c r="K87" s="159">
        <f t="shared" si="18"/>
        <v>0</v>
      </c>
      <c r="L87" s="156"/>
      <c r="M87" s="156"/>
      <c r="N87" s="156"/>
      <c r="O87" s="160">
        <f t="shared" si="19"/>
        <v>216</v>
      </c>
      <c r="P87" s="169"/>
      <c r="Q87" s="156"/>
      <c r="R87" s="156"/>
      <c r="S87" s="156"/>
      <c r="T87" s="156"/>
      <c r="U87" s="156"/>
      <c r="V87" s="156"/>
      <c r="W87" s="156"/>
      <c r="X87" s="164">
        <v>6</v>
      </c>
      <c r="Y87" s="157"/>
      <c r="Z87" s="165"/>
      <c r="AA87" s="157"/>
      <c r="AB87" s="165"/>
      <c r="AC87" s="166"/>
      <c r="AD87" s="165"/>
      <c r="AE87" s="166">
        <v>6</v>
      </c>
      <c r="AF87" s="165"/>
      <c r="AG87" s="166"/>
    </row>
    <row r="88" spans="1:250" s="28" customFormat="1" ht="52.8" x14ac:dyDescent="0.25">
      <c r="A88" s="151">
        <v>36</v>
      </c>
      <c r="B88" s="152" t="s">
        <v>192</v>
      </c>
      <c r="C88" s="205" t="s">
        <v>193</v>
      </c>
      <c r="D88" s="169"/>
      <c r="E88" s="156">
        <v>6</v>
      </c>
      <c r="F88" s="156"/>
      <c r="G88" s="157"/>
      <c r="H88" s="156"/>
      <c r="I88" s="158">
        <f t="shared" si="17"/>
        <v>108</v>
      </c>
      <c r="J88" s="156"/>
      <c r="K88" s="159">
        <f t="shared" si="18"/>
        <v>51</v>
      </c>
      <c r="L88" s="156">
        <v>25</v>
      </c>
      <c r="M88" s="156">
        <v>26</v>
      </c>
      <c r="N88" s="156"/>
      <c r="O88" s="160">
        <f t="shared" si="19"/>
        <v>57</v>
      </c>
      <c r="P88" s="169"/>
      <c r="Q88" s="156"/>
      <c r="R88" s="156"/>
      <c r="S88" s="156"/>
      <c r="T88" s="156"/>
      <c r="U88" s="156">
        <v>3</v>
      </c>
      <c r="V88" s="156"/>
      <c r="W88" s="156"/>
      <c r="X88" s="164">
        <v>3</v>
      </c>
      <c r="Y88" s="157"/>
      <c r="Z88" s="165"/>
      <c r="AA88" s="157"/>
      <c r="AB88" s="165"/>
      <c r="AC88" s="166"/>
      <c r="AD88" s="165"/>
      <c r="AE88" s="166">
        <v>3</v>
      </c>
      <c r="AF88" s="165"/>
      <c r="AG88" s="166"/>
    </row>
    <row r="89" spans="1:250" s="50" customFormat="1" ht="45" customHeight="1" x14ac:dyDescent="0.25">
      <c r="A89" s="151">
        <v>37</v>
      </c>
      <c r="B89" s="152" t="s">
        <v>194</v>
      </c>
      <c r="C89" s="153" t="s">
        <v>195</v>
      </c>
      <c r="D89" s="234">
        <v>7</v>
      </c>
      <c r="E89" s="196"/>
      <c r="F89" s="196"/>
      <c r="G89" s="197"/>
      <c r="H89" s="196"/>
      <c r="I89" s="158">
        <f>X89*36</f>
        <v>216</v>
      </c>
      <c r="J89" s="159"/>
      <c r="K89" s="159">
        <f t="shared" si="18"/>
        <v>0</v>
      </c>
      <c r="L89" s="162"/>
      <c r="M89" s="162"/>
      <c r="N89" s="162"/>
      <c r="O89" s="160">
        <f>I89-K89</f>
        <v>216</v>
      </c>
      <c r="P89" s="186"/>
      <c r="Q89" s="187"/>
      <c r="R89" s="187"/>
      <c r="S89" s="187"/>
      <c r="T89" s="187"/>
      <c r="U89" s="187"/>
      <c r="V89" s="187"/>
      <c r="W89" s="187"/>
      <c r="X89" s="164">
        <v>6</v>
      </c>
      <c r="Y89" s="157"/>
      <c r="Z89" s="188"/>
      <c r="AA89" s="189"/>
      <c r="AB89" s="188"/>
      <c r="AC89" s="190"/>
      <c r="AD89" s="188"/>
      <c r="AE89" s="190"/>
      <c r="AF89" s="188">
        <v>6</v>
      </c>
      <c r="AG89" s="190"/>
    </row>
    <row r="90" spans="1:250" s="50" customFormat="1" ht="53.25" customHeight="1" x14ac:dyDescent="0.25">
      <c r="A90" s="151">
        <v>38</v>
      </c>
      <c r="B90" s="152" t="s">
        <v>196</v>
      </c>
      <c r="C90" s="205" t="s">
        <v>197</v>
      </c>
      <c r="D90" s="234"/>
      <c r="E90" s="196">
        <v>7</v>
      </c>
      <c r="F90" s="196"/>
      <c r="G90" s="197"/>
      <c r="H90" s="196"/>
      <c r="I90" s="158">
        <f>X90*36</f>
        <v>108</v>
      </c>
      <c r="J90" s="159"/>
      <c r="K90" s="159">
        <f t="shared" si="18"/>
        <v>52</v>
      </c>
      <c r="L90" s="156">
        <v>26</v>
      </c>
      <c r="M90" s="156">
        <v>26</v>
      </c>
      <c r="N90" s="162"/>
      <c r="O90" s="160">
        <f>I90-K90</f>
        <v>56</v>
      </c>
      <c r="P90" s="186"/>
      <c r="Q90" s="187"/>
      <c r="R90" s="187"/>
      <c r="S90" s="187"/>
      <c r="T90" s="187"/>
      <c r="U90" s="187"/>
      <c r="V90" s="187">
        <v>4</v>
      </c>
      <c r="W90" s="187"/>
      <c r="X90" s="164">
        <v>3</v>
      </c>
      <c r="Y90" s="157"/>
      <c r="Z90" s="188"/>
      <c r="AA90" s="189"/>
      <c r="AB90" s="188"/>
      <c r="AC90" s="190"/>
      <c r="AD90" s="188"/>
      <c r="AE90" s="190"/>
      <c r="AF90" s="188">
        <v>3</v>
      </c>
      <c r="AG90" s="190"/>
    </row>
    <row r="91" spans="1:250" s="50" customFormat="1" ht="48" customHeight="1" x14ac:dyDescent="0.25">
      <c r="A91" s="151">
        <v>39</v>
      </c>
      <c r="B91" s="152" t="s">
        <v>198</v>
      </c>
      <c r="C91" s="153" t="s">
        <v>199</v>
      </c>
      <c r="D91" s="234">
        <v>8</v>
      </c>
      <c r="E91" s="156"/>
      <c r="F91" s="170"/>
      <c r="G91" s="171"/>
      <c r="H91" s="170"/>
      <c r="I91" s="158">
        <f>X91*36</f>
        <v>108</v>
      </c>
      <c r="J91" s="159"/>
      <c r="K91" s="159">
        <f t="shared" si="18"/>
        <v>0</v>
      </c>
      <c r="L91" s="159"/>
      <c r="M91" s="159"/>
      <c r="N91" s="159"/>
      <c r="O91" s="160">
        <f>I91-K91</f>
        <v>108</v>
      </c>
      <c r="P91" s="161"/>
      <c r="Q91" s="162"/>
      <c r="R91" s="162"/>
      <c r="S91" s="162"/>
      <c r="T91" s="162"/>
      <c r="U91" s="162"/>
      <c r="V91" s="162"/>
      <c r="W91" s="162"/>
      <c r="X91" s="164">
        <v>3</v>
      </c>
      <c r="Y91" s="157"/>
      <c r="Z91" s="165"/>
      <c r="AA91" s="157"/>
      <c r="AB91" s="165"/>
      <c r="AC91" s="166"/>
      <c r="AD91" s="165"/>
      <c r="AE91" s="166"/>
      <c r="AF91" s="165"/>
      <c r="AG91" s="166">
        <v>3</v>
      </c>
    </row>
    <row r="92" spans="1:250" s="50" customFormat="1" ht="54" customHeight="1" thickBot="1" x14ac:dyDescent="0.3">
      <c r="A92" s="151">
        <v>40</v>
      </c>
      <c r="B92" s="152" t="s">
        <v>200</v>
      </c>
      <c r="C92" s="235" t="s">
        <v>201</v>
      </c>
      <c r="D92" s="236"/>
      <c r="E92" s="220">
        <v>8</v>
      </c>
      <c r="F92" s="221"/>
      <c r="G92" s="222"/>
      <c r="H92" s="221"/>
      <c r="I92" s="237">
        <f>X92*36</f>
        <v>108</v>
      </c>
      <c r="J92" s="223"/>
      <c r="K92" s="223">
        <f t="shared" si="18"/>
        <v>48</v>
      </c>
      <c r="L92" s="223">
        <v>24</v>
      </c>
      <c r="M92" s="223">
        <v>24</v>
      </c>
      <c r="N92" s="223"/>
      <c r="O92" s="238">
        <f>I92-K92</f>
        <v>60</v>
      </c>
      <c r="P92" s="224"/>
      <c r="Q92" s="225"/>
      <c r="R92" s="225"/>
      <c r="S92" s="225"/>
      <c r="T92" s="225"/>
      <c r="U92" s="225"/>
      <c r="V92" s="225"/>
      <c r="W92" s="225">
        <v>4</v>
      </c>
      <c r="X92" s="226">
        <v>3</v>
      </c>
      <c r="Y92" s="227"/>
      <c r="Z92" s="228"/>
      <c r="AA92" s="227"/>
      <c r="AB92" s="228"/>
      <c r="AC92" s="229"/>
      <c r="AD92" s="228"/>
      <c r="AE92" s="229"/>
      <c r="AF92" s="228"/>
      <c r="AG92" s="229">
        <v>3</v>
      </c>
    </row>
    <row r="93" spans="1:250" s="250" customFormat="1" ht="33" customHeight="1" thickTop="1" thickBot="1" x14ac:dyDescent="0.3">
      <c r="A93" s="239"/>
      <c r="B93" s="240" t="s">
        <v>202</v>
      </c>
      <c r="C93" s="241" t="s">
        <v>203</v>
      </c>
      <c r="D93" s="242"/>
      <c r="E93" s="243"/>
      <c r="F93" s="243"/>
      <c r="G93" s="244"/>
      <c r="H93" s="243"/>
      <c r="I93" s="127">
        <f>I94</f>
        <v>2592</v>
      </c>
      <c r="J93" s="128">
        <f t="shared" ref="J93:AG93" si="20">J94</f>
        <v>0</v>
      </c>
      <c r="K93" s="128">
        <f t="shared" si="20"/>
        <v>1176</v>
      </c>
      <c r="L93" s="128">
        <f t="shared" si="20"/>
        <v>543</v>
      </c>
      <c r="M93" s="128">
        <f t="shared" si="20"/>
        <v>570</v>
      </c>
      <c r="N93" s="128">
        <f t="shared" si="20"/>
        <v>63</v>
      </c>
      <c r="O93" s="129">
        <f t="shared" si="20"/>
        <v>1416</v>
      </c>
      <c r="P93" s="130">
        <f t="shared" si="20"/>
        <v>0</v>
      </c>
      <c r="Q93" s="128">
        <f t="shared" si="20"/>
        <v>0</v>
      </c>
      <c r="R93" s="128">
        <f t="shared" si="20"/>
        <v>0</v>
      </c>
      <c r="S93" s="128">
        <f t="shared" si="20"/>
        <v>14</v>
      </c>
      <c r="T93" s="128">
        <f t="shared" si="20"/>
        <v>18</v>
      </c>
      <c r="U93" s="128">
        <f t="shared" si="20"/>
        <v>19</v>
      </c>
      <c r="V93" s="128">
        <f t="shared" si="20"/>
        <v>19</v>
      </c>
      <c r="W93" s="128">
        <f t="shared" si="20"/>
        <v>18</v>
      </c>
      <c r="X93" s="131">
        <f t="shared" si="20"/>
        <v>72</v>
      </c>
      <c r="Y93" s="132">
        <f t="shared" si="20"/>
        <v>0</v>
      </c>
      <c r="Z93" s="133">
        <f t="shared" si="20"/>
        <v>0</v>
      </c>
      <c r="AA93" s="132">
        <f t="shared" si="20"/>
        <v>0</v>
      </c>
      <c r="AB93" s="133">
        <f t="shared" si="20"/>
        <v>0</v>
      </c>
      <c r="AC93" s="134">
        <f t="shared" si="20"/>
        <v>5</v>
      </c>
      <c r="AD93" s="133">
        <f t="shared" si="20"/>
        <v>18</v>
      </c>
      <c r="AE93" s="134">
        <f t="shared" si="20"/>
        <v>19</v>
      </c>
      <c r="AF93" s="133">
        <f t="shared" si="20"/>
        <v>16</v>
      </c>
      <c r="AG93" s="134">
        <f t="shared" si="20"/>
        <v>14</v>
      </c>
      <c r="AH93" s="245"/>
      <c r="AI93" s="246"/>
      <c r="AJ93" s="247"/>
      <c r="AK93" s="248"/>
      <c r="AL93" s="248"/>
      <c r="AM93" s="248"/>
      <c r="AN93" s="248"/>
      <c r="AO93" s="248"/>
      <c r="AP93" s="248"/>
      <c r="AQ93" s="248"/>
      <c r="AR93" s="249"/>
      <c r="AS93" s="249"/>
      <c r="AT93" s="249"/>
      <c r="AU93" s="249"/>
      <c r="AV93" s="249"/>
      <c r="AW93" s="249"/>
      <c r="AX93" s="249"/>
      <c r="AY93" s="249"/>
      <c r="AZ93" s="249"/>
      <c r="BA93" s="249"/>
      <c r="BB93" s="249"/>
      <c r="BC93" s="249"/>
      <c r="BD93" s="249"/>
      <c r="BE93" s="249"/>
      <c r="BF93" s="249"/>
      <c r="BG93" s="249"/>
      <c r="BH93" s="249"/>
      <c r="BI93" s="249"/>
      <c r="BJ93" s="249"/>
      <c r="BK93" s="249"/>
      <c r="BL93" s="249"/>
      <c r="BM93" s="249"/>
      <c r="BN93" s="249"/>
      <c r="BO93" s="249"/>
      <c r="BP93" s="249"/>
      <c r="BQ93" s="249"/>
      <c r="BR93" s="249"/>
      <c r="BS93" s="249"/>
      <c r="BT93" s="249"/>
      <c r="BU93" s="245"/>
      <c r="BV93" s="246"/>
      <c r="BW93" s="247"/>
      <c r="BX93" s="248"/>
      <c r="BY93" s="248"/>
      <c r="BZ93" s="248"/>
      <c r="CA93" s="248"/>
      <c r="CB93" s="248"/>
      <c r="CC93" s="248"/>
      <c r="CD93" s="248"/>
      <c r="CE93" s="249"/>
      <c r="CF93" s="249"/>
      <c r="CG93" s="249"/>
      <c r="CH93" s="249"/>
      <c r="CI93" s="249"/>
      <c r="CJ93" s="249"/>
      <c r="CK93" s="249"/>
      <c r="CL93" s="249"/>
      <c r="CM93" s="249"/>
      <c r="CN93" s="249"/>
      <c r="CO93" s="249"/>
      <c r="CP93" s="249"/>
      <c r="CQ93" s="249"/>
      <c r="CR93" s="249"/>
      <c r="CS93" s="249"/>
      <c r="CT93" s="249"/>
      <c r="CU93" s="249"/>
      <c r="CV93" s="249"/>
      <c r="CW93" s="249"/>
      <c r="CX93" s="249"/>
      <c r="CY93" s="249"/>
      <c r="CZ93" s="249"/>
      <c r="DA93" s="249"/>
      <c r="DB93" s="249"/>
      <c r="DC93" s="249"/>
      <c r="DD93" s="249"/>
      <c r="DE93" s="249"/>
      <c r="DF93" s="249"/>
      <c r="DG93" s="249"/>
      <c r="DH93" s="245"/>
      <c r="DI93" s="246"/>
      <c r="DJ93" s="247"/>
      <c r="DK93" s="248"/>
      <c r="DL93" s="248"/>
      <c r="DM93" s="248"/>
      <c r="DN93" s="248"/>
      <c r="DO93" s="248"/>
      <c r="DP93" s="248"/>
      <c r="DQ93" s="248"/>
      <c r="DR93" s="249"/>
      <c r="DS93" s="249"/>
      <c r="DT93" s="249"/>
      <c r="DU93" s="249"/>
      <c r="DV93" s="249"/>
      <c r="DW93" s="249"/>
      <c r="DX93" s="249"/>
      <c r="DY93" s="249"/>
      <c r="DZ93" s="249"/>
      <c r="EA93" s="249"/>
      <c r="EB93" s="249"/>
      <c r="EC93" s="249"/>
      <c r="ED93" s="249"/>
      <c r="EE93" s="249"/>
      <c r="EF93" s="249"/>
      <c r="EG93" s="249"/>
      <c r="EH93" s="249"/>
      <c r="EI93" s="249"/>
      <c r="EJ93" s="249"/>
      <c r="EK93" s="249"/>
      <c r="EL93" s="249"/>
      <c r="EM93" s="249"/>
      <c r="EN93" s="249"/>
      <c r="EO93" s="249"/>
      <c r="EP93" s="249"/>
      <c r="EQ93" s="249"/>
      <c r="ER93" s="249"/>
      <c r="ES93" s="249"/>
      <c r="ET93" s="249"/>
      <c r="EU93" s="245"/>
      <c r="EV93" s="246"/>
      <c r="EW93" s="247"/>
      <c r="EX93" s="248"/>
      <c r="EY93" s="248"/>
      <c r="EZ93" s="248"/>
      <c r="FA93" s="248"/>
      <c r="FB93" s="248"/>
      <c r="FC93" s="248"/>
      <c r="FD93" s="248"/>
      <c r="FE93" s="249"/>
      <c r="FF93" s="249"/>
      <c r="FG93" s="249"/>
      <c r="FH93" s="249"/>
      <c r="FI93" s="249"/>
      <c r="FJ93" s="249"/>
      <c r="FK93" s="249"/>
      <c r="FL93" s="249"/>
      <c r="FM93" s="249"/>
      <c r="FN93" s="249"/>
      <c r="FO93" s="249"/>
      <c r="FP93" s="249"/>
      <c r="FQ93" s="249"/>
      <c r="FR93" s="249"/>
      <c r="FS93" s="249"/>
      <c r="FT93" s="249"/>
      <c r="FU93" s="249"/>
      <c r="FV93" s="249"/>
      <c r="FW93" s="249"/>
      <c r="FX93" s="249"/>
      <c r="FY93" s="249"/>
      <c r="FZ93" s="249"/>
      <c r="GA93" s="249"/>
      <c r="GB93" s="249"/>
      <c r="GC93" s="249"/>
      <c r="GD93" s="249"/>
      <c r="GE93" s="249"/>
      <c r="GF93" s="249"/>
      <c r="GG93" s="249"/>
      <c r="GH93" s="245"/>
      <c r="GI93" s="246"/>
      <c r="GJ93" s="247"/>
      <c r="GK93" s="248"/>
      <c r="GL93" s="248"/>
      <c r="GM93" s="248"/>
      <c r="GN93" s="248"/>
      <c r="GO93" s="248"/>
      <c r="GP93" s="248"/>
      <c r="GQ93" s="248"/>
      <c r="GR93" s="249"/>
      <c r="GS93" s="249"/>
      <c r="GT93" s="249"/>
      <c r="GU93" s="249"/>
      <c r="GV93" s="249"/>
      <c r="GW93" s="249"/>
      <c r="GX93" s="249"/>
      <c r="GY93" s="249"/>
      <c r="GZ93" s="249"/>
      <c r="HA93" s="249"/>
      <c r="HB93" s="249"/>
      <c r="HC93" s="249"/>
      <c r="HD93" s="249"/>
      <c r="HE93" s="249"/>
      <c r="HF93" s="249"/>
      <c r="HG93" s="249"/>
      <c r="HH93" s="249"/>
      <c r="HI93" s="249"/>
      <c r="HJ93" s="249"/>
      <c r="HK93" s="249"/>
      <c r="HL93" s="249"/>
      <c r="HM93" s="249"/>
      <c r="HN93" s="249"/>
      <c r="HO93" s="249"/>
      <c r="HP93" s="249"/>
      <c r="HQ93" s="249"/>
      <c r="HR93" s="249"/>
      <c r="HS93" s="249"/>
      <c r="HT93" s="249"/>
      <c r="HU93" s="245"/>
      <c r="HV93" s="246"/>
      <c r="HW93" s="247"/>
      <c r="HX93" s="248"/>
      <c r="HY93" s="248"/>
      <c r="HZ93" s="248"/>
      <c r="IA93" s="248"/>
      <c r="IB93" s="248"/>
      <c r="IC93" s="248"/>
      <c r="ID93" s="248"/>
      <c r="IE93" s="249"/>
      <c r="IF93" s="249"/>
      <c r="IG93" s="249"/>
      <c r="IH93" s="249"/>
      <c r="II93" s="249"/>
      <c r="IJ93" s="249"/>
      <c r="IK93" s="249"/>
      <c r="IL93" s="249"/>
      <c r="IM93" s="249"/>
      <c r="IN93" s="249"/>
      <c r="IO93" s="249"/>
      <c r="IP93" s="249"/>
    </row>
    <row r="94" spans="1:250" s="250" customFormat="1" ht="18.75" customHeight="1" thickTop="1" thickBot="1" x14ac:dyDescent="0.3">
      <c r="A94" s="251"/>
      <c r="B94" s="252" t="s">
        <v>204</v>
      </c>
      <c r="C94" s="253" t="s">
        <v>205</v>
      </c>
      <c r="D94" s="254"/>
      <c r="E94" s="243"/>
      <c r="F94" s="255"/>
      <c r="G94" s="244"/>
      <c r="H94" s="243"/>
      <c r="I94" s="127">
        <f>I95+I99+I106</f>
        <v>2592</v>
      </c>
      <c r="J94" s="128">
        <f t="shared" ref="J94:AG94" si="21">J95+J99+J106</f>
        <v>0</v>
      </c>
      <c r="K94" s="128">
        <f t="shared" si="21"/>
        <v>1176</v>
      </c>
      <c r="L94" s="128">
        <f t="shared" si="21"/>
        <v>543</v>
      </c>
      <c r="M94" s="128">
        <f t="shared" si="21"/>
        <v>570</v>
      </c>
      <c r="N94" s="128">
        <f t="shared" si="21"/>
        <v>63</v>
      </c>
      <c r="O94" s="129">
        <f t="shared" si="21"/>
        <v>1416</v>
      </c>
      <c r="P94" s="130">
        <f t="shared" si="21"/>
        <v>0</v>
      </c>
      <c r="Q94" s="128">
        <f t="shared" si="21"/>
        <v>0</v>
      </c>
      <c r="R94" s="128">
        <f t="shared" si="21"/>
        <v>0</v>
      </c>
      <c r="S94" s="128">
        <f t="shared" si="21"/>
        <v>14</v>
      </c>
      <c r="T94" s="128">
        <f t="shared" si="21"/>
        <v>18</v>
      </c>
      <c r="U94" s="128">
        <f t="shared" si="21"/>
        <v>19</v>
      </c>
      <c r="V94" s="128">
        <f t="shared" si="21"/>
        <v>19</v>
      </c>
      <c r="W94" s="128">
        <f t="shared" si="21"/>
        <v>18</v>
      </c>
      <c r="X94" s="131">
        <f t="shared" si="21"/>
        <v>72</v>
      </c>
      <c r="Y94" s="132">
        <f t="shared" si="21"/>
        <v>0</v>
      </c>
      <c r="Z94" s="133">
        <f t="shared" si="21"/>
        <v>0</v>
      </c>
      <c r="AA94" s="132">
        <f t="shared" si="21"/>
        <v>0</v>
      </c>
      <c r="AB94" s="133">
        <f t="shared" si="21"/>
        <v>0</v>
      </c>
      <c r="AC94" s="134">
        <f t="shared" si="21"/>
        <v>5</v>
      </c>
      <c r="AD94" s="133">
        <f t="shared" si="21"/>
        <v>18</v>
      </c>
      <c r="AE94" s="134">
        <f t="shared" si="21"/>
        <v>19</v>
      </c>
      <c r="AF94" s="133">
        <f t="shared" si="21"/>
        <v>16</v>
      </c>
      <c r="AG94" s="134">
        <f t="shared" si="21"/>
        <v>14</v>
      </c>
      <c r="AH94" s="245"/>
      <c r="AI94" s="246"/>
      <c r="AJ94" s="247"/>
      <c r="AK94" s="248"/>
      <c r="AL94" s="248"/>
      <c r="AM94" s="248"/>
      <c r="AN94" s="248"/>
      <c r="AO94" s="248"/>
      <c r="AP94" s="248"/>
      <c r="AQ94" s="248"/>
      <c r="AR94" s="256"/>
      <c r="AS94" s="256"/>
      <c r="AT94" s="256"/>
      <c r="AU94" s="256"/>
      <c r="AV94" s="256"/>
      <c r="AW94" s="256"/>
      <c r="AX94" s="256"/>
      <c r="AY94" s="256"/>
      <c r="AZ94" s="256"/>
      <c r="BA94" s="256"/>
      <c r="BB94" s="256"/>
      <c r="BC94" s="256"/>
      <c r="BD94" s="256"/>
      <c r="BE94" s="256"/>
      <c r="BF94" s="256"/>
      <c r="BG94" s="256"/>
      <c r="BH94" s="256"/>
      <c r="BI94" s="256"/>
      <c r="BJ94" s="256"/>
      <c r="BK94" s="256"/>
      <c r="BL94" s="256"/>
      <c r="BM94" s="256"/>
      <c r="BN94" s="256"/>
      <c r="BO94" s="256"/>
      <c r="BP94" s="256"/>
      <c r="BQ94" s="256"/>
      <c r="BR94" s="256"/>
      <c r="BS94" s="256"/>
      <c r="BT94" s="256"/>
      <c r="BU94" s="245"/>
      <c r="BV94" s="246"/>
      <c r="BW94" s="247"/>
      <c r="BX94" s="248"/>
      <c r="BY94" s="248"/>
      <c r="BZ94" s="248"/>
      <c r="CA94" s="248"/>
      <c r="CB94" s="248"/>
      <c r="CC94" s="248"/>
      <c r="CD94" s="248"/>
      <c r="CE94" s="256"/>
      <c r="CF94" s="256"/>
      <c r="CG94" s="256"/>
      <c r="CH94" s="256"/>
      <c r="CI94" s="256"/>
      <c r="CJ94" s="256"/>
      <c r="CK94" s="256"/>
      <c r="CL94" s="256"/>
      <c r="CM94" s="256"/>
      <c r="CN94" s="256"/>
      <c r="CO94" s="256"/>
      <c r="CP94" s="256"/>
      <c r="CQ94" s="256"/>
      <c r="CR94" s="256"/>
      <c r="CS94" s="256"/>
      <c r="CT94" s="256"/>
      <c r="CU94" s="256"/>
      <c r="CV94" s="256"/>
      <c r="CW94" s="256"/>
      <c r="CX94" s="256"/>
      <c r="CY94" s="256"/>
      <c r="CZ94" s="256"/>
      <c r="DA94" s="256"/>
      <c r="DB94" s="256"/>
      <c r="DC94" s="256"/>
      <c r="DD94" s="256"/>
      <c r="DE94" s="256"/>
      <c r="DF94" s="256"/>
      <c r="DG94" s="256"/>
      <c r="DH94" s="245"/>
      <c r="DI94" s="246"/>
      <c r="DJ94" s="247"/>
      <c r="DK94" s="248"/>
      <c r="DL94" s="248"/>
      <c r="DM94" s="248"/>
      <c r="DN94" s="248"/>
      <c r="DO94" s="248"/>
      <c r="DP94" s="248"/>
      <c r="DQ94" s="248"/>
      <c r="DR94" s="256"/>
      <c r="DS94" s="256"/>
      <c r="DT94" s="256"/>
      <c r="DU94" s="256"/>
      <c r="DV94" s="256"/>
      <c r="DW94" s="256"/>
      <c r="DX94" s="256"/>
      <c r="DY94" s="256"/>
      <c r="DZ94" s="256"/>
      <c r="EA94" s="256"/>
      <c r="EB94" s="256"/>
      <c r="EC94" s="256"/>
      <c r="ED94" s="256"/>
      <c r="EE94" s="256"/>
      <c r="EF94" s="256"/>
      <c r="EG94" s="256"/>
      <c r="EH94" s="256"/>
      <c r="EI94" s="256"/>
      <c r="EJ94" s="256"/>
      <c r="EK94" s="256"/>
      <c r="EL94" s="256"/>
      <c r="EM94" s="256"/>
      <c r="EN94" s="256"/>
      <c r="EO94" s="256"/>
      <c r="EP94" s="256"/>
      <c r="EQ94" s="256"/>
      <c r="ER94" s="256"/>
      <c r="ES94" s="256"/>
      <c r="ET94" s="256"/>
      <c r="EU94" s="245"/>
      <c r="EV94" s="246"/>
      <c r="EW94" s="247"/>
      <c r="EX94" s="248"/>
      <c r="EY94" s="248"/>
      <c r="EZ94" s="248"/>
      <c r="FA94" s="248"/>
      <c r="FB94" s="248"/>
      <c r="FC94" s="248"/>
      <c r="FD94" s="248"/>
      <c r="FE94" s="256"/>
      <c r="FF94" s="256"/>
      <c r="FG94" s="256"/>
      <c r="FH94" s="256"/>
      <c r="FI94" s="256"/>
      <c r="FJ94" s="256"/>
      <c r="FK94" s="256"/>
      <c r="FL94" s="256"/>
      <c r="FM94" s="256"/>
      <c r="FN94" s="256"/>
      <c r="FO94" s="256"/>
      <c r="FP94" s="256"/>
      <c r="FQ94" s="256"/>
      <c r="FR94" s="256"/>
      <c r="FS94" s="256"/>
      <c r="FT94" s="256"/>
      <c r="FU94" s="256"/>
      <c r="FV94" s="256"/>
      <c r="FW94" s="256"/>
      <c r="FX94" s="256"/>
      <c r="FY94" s="256"/>
      <c r="FZ94" s="256"/>
      <c r="GA94" s="256"/>
      <c r="GB94" s="256"/>
      <c r="GC94" s="256"/>
      <c r="GD94" s="256"/>
      <c r="GE94" s="256"/>
      <c r="GF94" s="256"/>
      <c r="GG94" s="256"/>
      <c r="GH94" s="245"/>
      <c r="GI94" s="246"/>
      <c r="GJ94" s="247"/>
      <c r="GK94" s="248"/>
      <c r="GL94" s="248"/>
      <c r="GM94" s="248"/>
      <c r="GN94" s="248"/>
      <c r="GO94" s="248"/>
      <c r="GP94" s="248"/>
      <c r="GQ94" s="248"/>
      <c r="GR94" s="256"/>
      <c r="GS94" s="256"/>
      <c r="GT94" s="256"/>
      <c r="GU94" s="256"/>
      <c r="GV94" s="256"/>
      <c r="GW94" s="256"/>
      <c r="GX94" s="256"/>
      <c r="GY94" s="256"/>
      <c r="GZ94" s="256"/>
      <c r="HA94" s="256"/>
      <c r="HB94" s="256"/>
      <c r="HC94" s="256"/>
      <c r="HD94" s="256"/>
      <c r="HE94" s="256"/>
      <c r="HF94" s="256"/>
      <c r="HG94" s="256"/>
      <c r="HH94" s="256"/>
      <c r="HI94" s="256"/>
      <c r="HJ94" s="256"/>
      <c r="HK94" s="256"/>
      <c r="HL94" s="256"/>
      <c r="HM94" s="256"/>
      <c r="HN94" s="256"/>
      <c r="HO94" s="256"/>
      <c r="HP94" s="256"/>
      <c r="HQ94" s="256"/>
      <c r="HR94" s="256"/>
      <c r="HS94" s="256"/>
      <c r="HT94" s="256"/>
      <c r="HU94" s="245"/>
      <c r="HV94" s="246"/>
      <c r="HW94" s="247"/>
      <c r="HX94" s="248"/>
      <c r="HY94" s="248"/>
      <c r="HZ94" s="248"/>
      <c r="IA94" s="248"/>
      <c r="IB94" s="248"/>
      <c r="IC94" s="248"/>
      <c r="ID94" s="248"/>
      <c r="IE94" s="256"/>
      <c r="IF94" s="256"/>
      <c r="IG94" s="256"/>
      <c r="IH94" s="256"/>
      <c r="II94" s="256"/>
      <c r="IJ94" s="256"/>
      <c r="IK94" s="256"/>
      <c r="IL94" s="256"/>
      <c r="IM94" s="256"/>
      <c r="IN94" s="256"/>
      <c r="IO94" s="256"/>
      <c r="IP94" s="256"/>
    </row>
    <row r="95" spans="1:250" s="50" customFormat="1" ht="13.8" thickTop="1" x14ac:dyDescent="0.25">
      <c r="A95" s="136"/>
      <c r="B95" s="191" t="s">
        <v>206</v>
      </c>
      <c r="C95" s="257" t="s">
        <v>207</v>
      </c>
      <c r="D95" s="258"/>
      <c r="E95" s="141"/>
      <c r="F95" s="141"/>
      <c r="G95" s="142"/>
      <c r="H95" s="141"/>
      <c r="I95" s="212">
        <f t="shared" ref="I95:AG95" si="22">SUM(I96:I98)</f>
        <v>216</v>
      </c>
      <c r="J95" s="213">
        <f t="shared" si="22"/>
        <v>0</v>
      </c>
      <c r="K95" s="213">
        <f t="shared" si="22"/>
        <v>94</v>
      </c>
      <c r="L95" s="213">
        <f t="shared" si="22"/>
        <v>47</v>
      </c>
      <c r="M95" s="213">
        <f t="shared" si="22"/>
        <v>47</v>
      </c>
      <c r="N95" s="213">
        <f t="shared" si="22"/>
        <v>0</v>
      </c>
      <c r="O95" s="214">
        <f t="shared" si="22"/>
        <v>122</v>
      </c>
      <c r="P95" s="259">
        <f t="shared" si="22"/>
        <v>0</v>
      </c>
      <c r="Q95" s="260">
        <f t="shared" si="22"/>
        <v>0</v>
      </c>
      <c r="R95" s="261">
        <f t="shared" si="22"/>
        <v>0</v>
      </c>
      <c r="S95" s="261">
        <f t="shared" si="22"/>
        <v>0</v>
      </c>
      <c r="T95" s="261">
        <f t="shared" si="22"/>
        <v>2</v>
      </c>
      <c r="U95" s="261">
        <f t="shared" si="22"/>
        <v>2</v>
      </c>
      <c r="V95" s="261">
        <f t="shared" si="22"/>
        <v>2</v>
      </c>
      <c r="W95" s="260">
        <f t="shared" si="22"/>
        <v>0</v>
      </c>
      <c r="X95" s="177">
        <f t="shared" si="22"/>
        <v>6</v>
      </c>
      <c r="Y95" s="178">
        <f t="shared" si="22"/>
        <v>0</v>
      </c>
      <c r="Z95" s="167">
        <f t="shared" si="22"/>
        <v>0</v>
      </c>
      <c r="AA95" s="178">
        <f t="shared" si="22"/>
        <v>0</v>
      </c>
      <c r="AB95" s="167">
        <f t="shared" si="22"/>
        <v>0</v>
      </c>
      <c r="AC95" s="168">
        <f t="shared" si="22"/>
        <v>0</v>
      </c>
      <c r="AD95" s="167">
        <f t="shared" si="22"/>
        <v>2</v>
      </c>
      <c r="AE95" s="168">
        <f t="shared" si="22"/>
        <v>2</v>
      </c>
      <c r="AF95" s="167">
        <f t="shared" si="22"/>
        <v>2</v>
      </c>
      <c r="AG95" s="168">
        <f t="shared" si="22"/>
        <v>0</v>
      </c>
    </row>
    <row r="96" spans="1:250" s="50" customFormat="1" x14ac:dyDescent="0.25">
      <c r="A96" s="151">
        <v>41</v>
      </c>
      <c r="B96" s="152" t="s">
        <v>208</v>
      </c>
      <c r="C96" s="184" t="s">
        <v>209</v>
      </c>
      <c r="D96" s="169"/>
      <c r="E96" s="156">
        <v>5</v>
      </c>
      <c r="F96" s="156"/>
      <c r="G96" s="157"/>
      <c r="H96" s="156"/>
      <c r="I96" s="158">
        <f>X96*36</f>
        <v>72</v>
      </c>
      <c r="J96" s="159"/>
      <c r="K96" s="159">
        <f>P96*P$34+Q96*Q$34+R96*R$34+S96*S$34+T96*T$34+U96*U$34+V96*V$34+W96*W$34</f>
        <v>34</v>
      </c>
      <c r="L96" s="159">
        <v>17</v>
      </c>
      <c r="M96" s="159">
        <v>17</v>
      </c>
      <c r="N96" s="159"/>
      <c r="O96" s="160">
        <f>I96-K96</f>
        <v>38</v>
      </c>
      <c r="P96" s="161"/>
      <c r="Q96" s="162"/>
      <c r="R96" s="162"/>
      <c r="S96" s="162"/>
      <c r="T96" s="162">
        <v>2</v>
      </c>
      <c r="U96" s="162"/>
      <c r="V96" s="162"/>
      <c r="W96" s="162"/>
      <c r="X96" s="164">
        <v>2</v>
      </c>
      <c r="Y96" s="157"/>
      <c r="Z96" s="165"/>
      <c r="AA96" s="157"/>
      <c r="AB96" s="165"/>
      <c r="AC96" s="166"/>
      <c r="AD96" s="165">
        <v>2</v>
      </c>
      <c r="AE96" s="166"/>
      <c r="AF96" s="165"/>
      <c r="AG96" s="166"/>
    </row>
    <row r="97" spans="1:34" s="50" customFormat="1" x14ac:dyDescent="0.25">
      <c r="A97" s="151">
        <v>42</v>
      </c>
      <c r="B97" s="152" t="s">
        <v>210</v>
      </c>
      <c r="C97" s="184" t="s">
        <v>211</v>
      </c>
      <c r="D97" s="262"/>
      <c r="E97" s="156">
        <v>6</v>
      </c>
      <c r="F97" s="196"/>
      <c r="G97" s="157"/>
      <c r="H97" s="156"/>
      <c r="I97" s="158">
        <f>X97*36</f>
        <v>72</v>
      </c>
      <c r="J97" s="159"/>
      <c r="K97" s="159">
        <f>P97*P$34+Q97*Q$34+R97*R$34+S97*S$34+T97*T$34+U97*U$34+V97*V$34+W97*W$34</f>
        <v>34</v>
      </c>
      <c r="L97" s="159">
        <v>17</v>
      </c>
      <c r="M97" s="159">
        <v>17</v>
      </c>
      <c r="N97" s="159"/>
      <c r="O97" s="160">
        <f>I97-K97</f>
        <v>38</v>
      </c>
      <c r="P97" s="161"/>
      <c r="Q97" s="162"/>
      <c r="R97" s="162"/>
      <c r="S97" s="162"/>
      <c r="T97" s="162"/>
      <c r="U97" s="162">
        <v>2</v>
      </c>
      <c r="V97" s="162"/>
      <c r="W97" s="162"/>
      <c r="X97" s="164">
        <v>2</v>
      </c>
      <c r="Y97" s="157"/>
      <c r="Z97" s="165"/>
      <c r="AA97" s="157"/>
      <c r="AB97" s="165"/>
      <c r="AC97" s="166"/>
      <c r="AD97" s="165"/>
      <c r="AE97" s="166">
        <v>2</v>
      </c>
      <c r="AF97" s="165"/>
      <c r="AG97" s="166"/>
    </row>
    <row r="98" spans="1:34" s="50" customFormat="1" x14ac:dyDescent="0.25">
      <c r="A98" s="151">
        <v>43</v>
      </c>
      <c r="B98" s="152" t="s">
        <v>212</v>
      </c>
      <c r="C98" s="184" t="s">
        <v>213</v>
      </c>
      <c r="D98" s="169"/>
      <c r="E98" s="156">
        <v>7</v>
      </c>
      <c r="F98" s="52"/>
      <c r="G98" s="157"/>
      <c r="H98" s="156"/>
      <c r="I98" s="158">
        <f>X98*36</f>
        <v>72</v>
      </c>
      <c r="J98" s="159"/>
      <c r="K98" s="159">
        <f>P98*P$34+Q98*Q$34+R98*R$34+S98*S$34+T98*T$34+U98*U$34+V98*V$34+W98*W$34</f>
        <v>26</v>
      </c>
      <c r="L98" s="159">
        <v>13</v>
      </c>
      <c r="M98" s="159">
        <v>13</v>
      </c>
      <c r="N98" s="159"/>
      <c r="O98" s="160">
        <f>I98-K98</f>
        <v>46</v>
      </c>
      <c r="P98" s="161"/>
      <c r="Q98" s="162"/>
      <c r="R98" s="162"/>
      <c r="S98" s="162"/>
      <c r="T98" s="162"/>
      <c r="U98" s="162"/>
      <c r="V98" s="162">
        <v>2</v>
      </c>
      <c r="W98" s="162"/>
      <c r="X98" s="164">
        <v>2</v>
      </c>
      <c r="Y98" s="157"/>
      <c r="Z98" s="165"/>
      <c r="AA98" s="157"/>
      <c r="AB98" s="165"/>
      <c r="AC98" s="166"/>
      <c r="AD98" s="165"/>
      <c r="AE98" s="166"/>
      <c r="AF98" s="165">
        <v>2</v>
      </c>
      <c r="AG98" s="166"/>
    </row>
    <row r="99" spans="1:34" s="50" customFormat="1" ht="26.4" x14ac:dyDescent="0.25">
      <c r="A99" s="151"/>
      <c r="B99" s="191" t="s">
        <v>214</v>
      </c>
      <c r="C99" s="257" t="s">
        <v>215</v>
      </c>
      <c r="D99" s="263"/>
      <c r="E99" s="163"/>
      <c r="F99" s="264"/>
      <c r="G99" s="178"/>
      <c r="H99" s="163"/>
      <c r="I99" s="212">
        <f>SUM(I100:I105)</f>
        <v>432</v>
      </c>
      <c r="J99" s="213">
        <f t="shared" ref="J99:AG99" si="23">SUM(J100:J105)</f>
        <v>0</v>
      </c>
      <c r="K99" s="213">
        <f t="shared" si="23"/>
        <v>168</v>
      </c>
      <c r="L99" s="213">
        <f t="shared" si="23"/>
        <v>84</v>
      </c>
      <c r="M99" s="213">
        <f t="shared" si="23"/>
        <v>84</v>
      </c>
      <c r="N99" s="213">
        <f t="shared" si="23"/>
        <v>0</v>
      </c>
      <c r="O99" s="214">
        <f t="shared" si="23"/>
        <v>264</v>
      </c>
      <c r="P99" s="259">
        <f t="shared" si="23"/>
        <v>0</v>
      </c>
      <c r="Q99" s="260">
        <f t="shared" si="23"/>
        <v>0</v>
      </c>
      <c r="R99" s="261">
        <f t="shared" si="23"/>
        <v>0</v>
      </c>
      <c r="S99" s="261">
        <f t="shared" si="23"/>
        <v>0</v>
      </c>
      <c r="T99" s="261">
        <f t="shared" si="23"/>
        <v>2</v>
      </c>
      <c r="U99" s="261">
        <f t="shared" si="23"/>
        <v>2</v>
      </c>
      <c r="V99" s="261">
        <f t="shared" si="23"/>
        <v>4</v>
      </c>
      <c r="W99" s="260">
        <f t="shared" si="23"/>
        <v>4</v>
      </c>
      <c r="X99" s="177">
        <f t="shared" si="23"/>
        <v>12</v>
      </c>
      <c r="Y99" s="178">
        <f t="shared" si="23"/>
        <v>0</v>
      </c>
      <c r="Z99" s="167">
        <f t="shared" si="23"/>
        <v>0</v>
      </c>
      <c r="AA99" s="178">
        <f t="shared" si="23"/>
        <v>0</v>
      </c>
      <c r="AB99" s="167">
        <f t="shared" si="23"/>
        <v>0</v>
      </c>
      <c r="AC99" s="168">
        <f t="shared" si="23"/>
        <v>0</v>
      </c>
      <c r="AD99" s="167">
        <f t="shared" si="23"/>
        <v>2</v>
      </c>
      <c r="AE99" s="168">
        <f t="shared" si="23"/>
        <v>2</v>
      </c>
      <c r="AF99" s="167">
        <f t="shared" si="23"/>
        <v>4</v>
      </c>
      <c r="AG99" s="168">
        <f t="shared" si="23"/>
        <v>4</v>
      </c>
    </row>
    <row r="100" spans="1:34" s="50" customFormat="1" x14ac:dyDescent="0.25">
      <c r="A100" s="151">
        <v>44</v>
      </c>
      <c r="B100" s="152" t="s">
        <v>216</v>
      </c>
      <c r="C100" s="184" t="s">
        <v>209</v>
      </c>
      <c r="D100" s="262"/>
      <c r="E100" s="156">
        <v>5</v>
      </c>
      <c r="F100" s="265"/>
      <c r="G100" s="157"/>
      <c r="H100" s="156"/>
      <c r="I100" s="158">
        <f t="shared" ref="I100:I105" si="24">X100*36</f>
        <v>72</v>
      </c>
      <c r="J100" s="162"/>
      <c r="K100" s="159">
        <f t="shared" ref="K100:K105" si="25">P100*P$34+Q100*Q$34+R100*R$34+S100*S$34+T100*T$34+U100*U$34+V100*V$34+W100*W$34</f>
        <v>34</v>
      </c>
      <c r="L100" s="159">
        <v>17</v>
      </c>
      <c r="M100" s="159">
        <v>17</v>
      </c>
      <c r="N100" s="162"/>
      <c r="O100" s="160">
        <f t="shared" ref="O100:O105" si="26">I100-K100</f>
        <v>38</v>
      </c>
      <c r="P100" s="161"/>
      <c r="Q100" s="162"/>
      <c r="R100" s="162"/>
      <c r="S100" s="162"/>
      <c r="T100" s="162">
        <v>2</v>
      </c>
      <c r="U100" s="162"/>
      <c r="V100" s="162"/>
      <c r="W100" s="162"/>
      <c r="X100" s="164">
        <v>2</v>
      </c>
      <c r="Y100" s="157"/>
      <c r="Z100" s="165"/>
      <c r="AA100" s="157"/>
      <c r="AB100" s="165"/>
      <c r="AC100" s="166"/>
      <c r="AD100" s="165">
        <v>2</v>
      </c>
      <c r="AE100" s="166"/>
      <c r="AF100" s="165"/>
      <c r="AG100" s="166"/>
    </row>
    <row r="101" spans="1:34" s="50" customFormat="1" x14ac:dyDescent="0.25">
      <c r="A101" s="151">
        <v>45</v>
      </c>
      <c r="B101" s="152" t="s">
        <v>217</v>
      </c>
      <c r="C101" s="184" t="s">
        <v>211</v>
      </c>
      <c r="D101" s="262"/>
      <c r="E101" s="156">
        <v>6</v>
      </c>
      <c r="F101" s="265"/>
      <c r="G101" s="157"/>
      <c r="H101" s="156"/>
      <c r="I101" s="158">
        <f t="shared" si="24"/>
        <v>72</v>
      </c>
      <c r="J101" s="162"/>
      <c r="K101" s="159">
        <f t="shared" si="25"/>
        <v>34</v>
      </c>
      <c r="L101" s="159">
        <v>17</v>
      </c>
      <c r="M101" s="159">
        <v>17</v>
      </c>
      <c r="N101" s="162"/>
      <c r="O101" s="160">
        <f t="shared" si="26"/>
        <v>38</v>
      </c>
      <c r="P101" s="161"/>
      <c r="Q101" s="162"/>
      <c r="R101" s="162"/>
      <c r="S101" s="162"/>
      <c r="T101" s="162"/>
      <c r="U101" s="162">
        <v>2</v>
      </c>
      <c r="V101" s="162"/>
      <c r="W101" s="162"/>
      <c r="X101" s="164">
        <v>2</v>
      </c>
      <c r="Y101" s="157"/>
      <c r="Z101" s="165"/>
      <c r="AA101" s="157"/>
      <c r="AB101" s="165"/>
      <c r="AC101" s="166"/>
      <c r="AD101" s="165"/>
      <c r="AE101" s="166">
        <v>2</v>
      </c>
      <c r="AF101" s="165"/>
      <c r="AG101" s="166"/>
    </row>
    <row r="102" spans="1:34" s="50" customFormat="1" x14ac:dyDescent="0.25">
      <c r="A102" s="151">
        <v>46</v>
      </c>
      <c r="B102" s="152" t="s">
        <v>218</v>
      </c>
      <c r="C102" s="184" t="s">
        <v>213</v>
      </c>
      <c r="D102" s="262"/>
      <c r="E102" s="156">
        <v>7</v>
      </c>
      <c r="F102" s="265"/>
      <c r="G102" s="157"/>
      <c r="H102" s="156"/>
      <c r="I102" s="158">
        <f t="shared" si="24"/>
        <v>72</v>
      </c>
      <c r="J102" s="162"/>
      <c r="K102" s="159">
        <f t="shared" si="25"/>
        <v>26</v>
      </c>
      <c r="L102" s="159">
        <v>13</v>
      </c>
      <c r="M102" s="159">
        <v>13</v>
      </c>
      <c r="N102" s="162"/>
      <c r="O102" s="160">
        <f t="shared" si="26"/>
        <v>46</v>
      </c>
      <c r="P102" s="161"/>
      <c r="Q102" s="162"/>
      <c r="R102" s="162"/>
      <c r="S102" s="162"/>
      <c r="T102" s="162"/>
      <c r="U102" s="162"/>
      <c r="V102" s="162">
        <v>2</v>
      </c>
      <c r="W102" s="162"/>
      <c r="X102" s="164">
        <v>2</v>
      </c>
      <c r="Y102" s="157"/>
      <c r="Z102" s="165"/>
      <c r="AA102" s="157"/>
      <c r="AB102" s="165"/>
      <c r="AC102" s="166"/>
      <c r="AD102" s="165"/>
      <c r="AE102" s="166"/>
      <c r="AF102" s="165">
        <v>2</v>
      </c>
      <c r="AG102" s="166"/>
    </row>
    <row r="103" spans="1:34" s="50" customFormat="1" x14ac:dyDescent="0.25">
      <c r="A103" s="151">
        <v>47</v>
      </c>
      <c r="B103" s="152" t="s">
        <v>219</v>
      </c>
      <c r="C103" s="184" t="s">
        <v>220</v>
      </c>
      <c r="D103" s="262"/>
      <c r="E103" s="156">
        <v>7</v>
      </c>
      <c r="F103" s="265"/>
      <c r="G103" s="157"/>
      <c r="H103" s="156"/>
      <c r="I103" s="158">
        <f t="shared" si="24"/>
        <v>72</v>
      </c>
      <c r="J103" s="162"/>
      <c r="K103" s="159">
        <f t="shared" si="25"/>
        <v>26</v>
      </c>
      <c r="L103" s="159">
        <v>13</v>
      </c>
      <c r="M103" s="159">
        <v>13</v>
      </c>
      <c r="N103" s="162"/>
      <c r="O103" s="160">
        <f t="shared" si="26"/>
        <v>46</v>
      </c>
      <c r="P103" s="161"/>
      <c r="Q103" s="162"/>
      <c r="R103" s="162"/>
      <c r="S103" s="162"/>
      <c r="T103" s="162"/>
      <c r="U103" s="162"/>
      <c r="V103" s="162">
        <v>2</v>
      </c>
      <c r="W103" s="162"/>
      <c r="X103" s="164">
        <v>2</v>
      </c>
      <c r="Y103" s="157"/>
      <c r="Z103" s="165"/>
      <c r="AA103" s="157"/>
      <c r="AB103" s="165"/>
      <c r="AC103" s="166"/>
      <c r="AD103" s="165"/>
      <c r="AE103" s="166"/>
      <c r="AF103" s="165">
        <v>2</v>
      </c>
      <c r="AG103" s="166"/>
    </row>
    <row r="104" spans="1:34" s="50" customFormat="1" x14ac:dyDescent="0.25">
      <c r="A104" s="151">
        <v>48</v>
      </c>
      <c r="B104" s="152" t="s">
        <v>221</v>
      </c>
      <c r="C104" s="184" t="s">
        <v>222</v>
      </c>
      <c r="D104" s="262"/>
      <c r="E104" s="156">
        <v>8</v>
      </c>
      <c r="F104" s="265"/>
      <c r="G104" s="157"/>
      <c r="H104" s="156"/>
      <c r="I104" s="158">
        <f t="shared" si="24"/>
        <v>72</v>
      </c>
      <c r="J104" s="162"/>
      <c r="K104" s="159">
        <f t="shared" si="25"/>
        <v>24</v>
      </c>
      <c r="L104" s="159">
        <v>12</v>
      </c>
      <c r="M104" s="159">
        <v>12</v>
      </c>
      <c r="N104" s="162"/>
      <c r="O104" s="160">
        <f t="shared" si="26"/>
        <v>48</v>
      </c>
      <c r="P104" s="161"/>
      <c r="Q104" s="162"/>
      <c r="R104" s="162"/>
      <c r="S104" s="162"/>
      <c r="T104" s="162"/>
      <c r="U104" s="162"/>
      <c r="V104" s="162"/>
      <c r="W104" s="162">
        <v>2</v>
      </c>
      <c r="X104" s="164">
        <v>2</v>
      </c>
      <c r="Y104" s="157"/>
      <c r="Z104" s="165"/>
      <c r="AA104" s="157"/>
      <c r="AB104" s="165"/>
      <c r="AC104" s="166"/>
      <c r="AD104" s="165"/>
      <c r="AE104" s="166"/>
      <c r="AF104" s="165"/>
      <c r="AG104" s="166">
        <v>2</v>
      </c>
    </row>
    <row r="105" spans="1:34" s="50" customFormat="1" ht="13.8" thickBot="1" x14ac:dyDescent="0.3">
      <c r="A105" s="151">
        <v>49</v>
      </c>
      <c r="B105" s="152" t="s">
        <v>223</v>
      </c>
      <c r="C105" s="184" t="s">
        <v>224</v>
      </c>
      <c r="D105" s="262"/>
      <c r="E105" s="156">
        <v>8</v>
      </c>
      <c r="F105" s="265"/>
      <c r="G105" s="157"/>
      <c r="H105" s="156"/>
      <c r="I105" s="158">
        <f t="shared" si="24"/>
        <v>72</v>
      </c>
      <c r="J105" s="162"/>
      <c r="K105" s="159">
        <f t="shared" si="25"/>
        <v>24</v>
      </c>
      <c r="L105" s="159">
        <v>12</v>
      </c>
      <c r="M105" s="159">
        <v>12</v>
      </c>
      <c r="N105" s="162"/>
      <c r="O105" s="160">
        <f t="shared" si="26"/>
        <v>48</v>
      </c>
      <c r="P105" s="161"/>
      <c r="Q105" s="162"/>
      <c r="R105" s="162"/>
      <c r="S105" s="162"/>
      <c r="T105" s="162"/>
      <c r="U105" s="162"/>
      <c r="V105" s="162"/>
      <c r="W105" s="162">
        <v>2</v>
      </c>
      <c r="X105" s="164">
        <v>2</v>
      </c>
      <c r="Y105" s="157"/>
      <c r="Z105" s="165"/>
      <c r="AA105" s="157"/>
      <c r="AB105" s="165"/>
      <c r="AC105" s="166"/>
      <c r="AD105" s="165"/>
      <c r="AE105" s="166"/>
      <c r="AF105" s="165"/>
      <c r="AG105" s="166">
        <v>2</v>
      </c>
    </row>
    <row r="106" spans="1:34" s="202" customFormat="1" ht="33.75" customHeight="1" thickTop="1" thickBot="1" x14ac:dyDescent="0.3">
      <c r="A106" s="251"/>
      <c r="B106" s="507" t="s">
        <v>225</v>
      </c>
      <c r="C106" s="508"/>
      <c r="D106" s="242"/>
      <c r="E106" s="243"/>
      <c r="F106" s="243"/>
      <c r="G106" s="244"/>
      <c r="H106" s="243"/>
      <c r="I106" s="127">
        <f>I107+I116+I122+I110+I112+I126</f>
        <v>1944</v>
      </c>
      <c r="J106" s="128">
        <f t="shared" ref="J106:AG106" si="27">J107+J116+J122+J110+J112+J126</f>
        <v>0</v>
      </c>
      <c r="K106" s="128">
        <f t="shared" si="27"/>
        <v>914</v>
      </c>
      <c r="L106" s="128">
        <f t="shared" si="27"/>
        <v>412</v>
      </c>
      <c r="M106" s="128">
        <f t="shared" si="27"/>
        <v>439</v>
      </c>
      <c r="N106" s="128">
        <f t="shared" si="27"/>
        <v>63</v>
      </c>
      <c r="O106" s="129">
        <f t="shared" si="27"/>
        <v>1030</v>
      </c>
      <c r="P106" s="130">
        <f t="shared" si="27"/>
        <v>0</v>
      </c>
      <c r="Q106" s="128">
        <f t="shared" si="27"/>
        <v>0</v>
      </c>
      <c r="R106" s="128">
        <f t="shared" si="27"/>
        <v>0</v>
      </c>
      <c r="S106" s="128">
        <f t="shared" si="27"/>
        <v>14</v>
      </c>
      <c r="T106" s="128">
        <f t="shared" si="27"/>
        <v>14</v>
      </c>
      <c r="U106" s="128">
        <f t="shared" si="27"/>
        <v>15</v>
      </c>
      <c r="V106" s="128">
        <f t="shared" si="27"/>
        <v>13</v>
      </c>
      <c r="W106" s="128">
        <f t="shared" si="27"/>
        <v>14</v>
      </c>
      <c r="X106" s="131">
        <f t="shared" si="27"/>
        <v>54</v>
      </c>
      <c r="Y106" s="132">
        <f t="shared" si="27"/>
        <v>0</v>
      </c>
      <c r="Z106" s="133">
        <f t="shared" si="27"/>
        <v>0</v>
      </c>
      <c r="AA106" s="132">
        <f t="shared" si="27"/>
        <v>0</v>
      </c>
      <c r="AB106" s="133">
        <f t="shared" si="27"/>
        <v>0</v>
      </c>
      <c r="AC106" s="134">
        <f t="shared" si="27"/>
        <v>5</v>
      </c>
      <c r="AD106" s="133">
        <f t="shared" si="27"/>
        <v>14</v>
      </c>
      <c r="AE106" s="134">
        <f t="shared" si="27"/>
        <v>15</v>
      </c>
      <c r="AF106" s="133">
        <f t="shared" si="27"/>
        <v>10</v>
      </c>
      <c r="AG106" s="134">
        <f t="shared" si="27"/>
        <v>10</v>
      </c>
      <c r="AH106" s="202" t="s">
        <v>226</v>
      </c>
    </row>
    <row r="107" spans="1:34" s="50" customFormat="1" ht="27" thickTop="1" x14ac:dyDescent="0.25">
      <c r="A107" s="136"/>
      <c r="B107" s="191" t="s">
        <v>227</v>
      </c>
      <c r="C107" s="266" t="s">
        <v>228</v>
      </c>
      <c r="D107" s="146"/>
      <c r="E107" s="144"/>
      <c r="F107" s="144"/>
      <c r="G107" s="148"/>
      <c r="H107" s="144"/>
      <c r="I107" s="212">
        <f>SUM(I108:I109)</f>
        <v>180</v>
      </c>
      <c r="J107" s="213">
        <f t="shared" ref="J107:AG107" si="28">SUM(J108:J109)</f>
        <v>0</v>
      </c>
      <c r="K107" s="213">
        <f t="shared" si="28"/>
        <v>82</v>
      </c>
      <c r="L107" s="213">
        <f t="shared" si="28"/>
        <v>41</v>
      </c>
      <c r="M107" s="213">
        <f t="shared" si="28"/>
        <v>41</v>
      </c>
      <c r="N107" s="213">
        <f t="shared" si="28"/>
        <v>0</v>
      </c>
      <c r="O107" s="214">
        <f t="shared" si="28"/>
        <v>98</v>
      </c>
      <c r="P107" s="259">
        <f t="shared" si="28"/>
        <v>0</v>
      </c>
      <c r="Q107" s="260">
        <f t="shared" si="28"/>
        <v>0</v>
      </c>
      <c r="R107" s="261">
        <f t="shared" si="28"/>
        <v>0</v>
      </c>
      <c r="S107" s="261">
        <f t="shared" si="28"/>
        <v>8</v>
      </c>
      <c r="T107" s="261">
        <f t="shared" si="28"/>
        <v>2</v>
      </c>
      <c r="U107" s="261">
        <f t="shared" si="28"/>
        <v>0</v>
      </c>
      <c r="V107" s="261">
        <f t="shared" si="28"/>
        <v>0</v>
      </c>
      <c r="W107" s="260">
        <f t="shared" si="28"/>
        <v>0</v>
      </c>
      <c r="X107" s="177">
        <f t="shared" si="28"/>
        <v>5</v>
      </c>
      <c r="Y107" s="178">
        <f t="shared" si="28"/>
        <v>0</v>
      </c>
      <c r="Z107" s="167">
        <f t="shared" si="28"/>
        <v>0</v>
      </c>
      <c r="AA107" s="178">
        <f t="shared" si="28"/>
        <v>0</v>
      </c>
      <c r="AB107" s="167">
        <f t="shared" si="28"/>
        <v>0</v>
      </c>
      <c r="AC107" s="168">
        <f t="shared" si="28"/>
        <v>3</v>
      </c>
      <c r="AD107" s="167">
        <f t="shared" si="28"/>
        <v>2</v>
      </c>
      <c r="AE107" s="168">
        <f t="shared" si="28"/>
        <v>0</v>
      </c>
      <c r="AF107" s="167">
        <f t="shared" si="28"/>
        <v>0</v>
      </c>
      <c r="AG107" s="168">
        <f t="shared" si="28"/>
        <v>0</v>
      </c>
    </row>
    <row r="108" spans="1:34" s="50" customFormat="1" x14ac:dyDescent="0.25">
      <c r="A108" s="151">
        <v>50</v>
      </c>
      <c r="B108" s="152" t="s">
        <v>229</v>
      </c>
      <c r="C108" s="184" t="s">
        <v>230</v>
      </c>
      <c r="D108" s="210">
        <v>4</v>
      </c>
      <c r="E108" s="156"/>
      <c r="F108" s="156"/>
      <c r="G108" s="157"/>
      <c r="H108" s="156"/>
      <c r="I108" s="267">
        <f>X108*36</f>
        <v>108</v>
      </c>
      <c r="J108" s="268"/>
      <c r="K108" s="159">
        <f>P108*P$34+Q108*Q$34+R108*R$34+S108*S$34+T108*T$34+U108*U$34+V108*V$34+W108*W$34</f>
        <v>48</v>
      </c>
      <c r="L108" s="268">
        <v>24</v>
      </c>
      <c r="M108" s="268">
        <v>24</v>
      </c>
      <c r="N108" s="268"/>
      <c r="O108" s="269">
        <f>I108-K108</f>
        <v>60</v>
      </c>
      <c r="P108" s="270"/>
      <c r="Q108" s="268"/>
      <c r="R108" s="268"/>
      <c r="S108" s="268">
        <v>8</v>
      </c>
      <c r="T108" s="268"/>
      <c r="U108" s="268"/>
      <c r="V108" s="268"/>
      <c r="W108" s="268"/>
      <c r="X108" s="271">
        <v>3</v>
      </c>
      <c r="Y108" s="272"/>
      <c r="Z108" s="273"/>
      <c r="AA108" s="142"/>
      <c r="AB108" s="273"/>
      <c r="AC108" s="274">
        <v>3</v>
      </c>
      <c r="AD108" s="273"/>
      <c r="AE108" s="274"/>
      <c r="AF108" s="273"/>
      <c r="AG108" s="274"/>
    </row>
    <row r="109" spans="1:34" s="50" customFormat="1" ht="26.4" x14ac:dyDescent="0.25">
      <c r="A109" s="151">
        <v>51</v>
      </c>
      <c r="B109" s="152" t="s">
        <v>231</v>
      </c>
      <c r="C109" s="184" t="s">
        <v>232</v>
      </c>
      <c r="D109" s="169"/>
      <c r="E109" s="156">
        <v>5</v>
      </c>
      <c r="F109" s="156"/>
      <c r="G109" s="157"/>
      <c r="H109" s="156"/>
      <c r="I109" s="275">
        <f>X109*36</f>
        <v>72</v>
      </c>
      <c r="J109" s="276"/>
      <c r="K109" s="159">
        <f>P109*P$34+Q109*Q$34+R109*R$34+S109*S$34+T109*T$34+U109*U$34+V109*V$34+W109*W$34</f>
        <v>34</v>
      </c>
      <c r="L109" s="276">
        <v>17</v>
      </c>
      <c r="M109" s="276">
        <v>17</v>
      </c>
      <c r="N109" s="276"/>
      <c r="O109" s="277">
        <f>I109-K109</f>
        <v>38</v>
      </c>
      <c r="P109" s="278"/>
      <c r="Q109" s="276"/>
      <c r="R109" s="276"/>
      <c r="S109" s="276"/>
      <c r="T109" s="276">
        <v>2</v>
      </c>
      <c r="U109" s="276"/>
      <c r="V109" s="276"/>
      <c r="W109" s="276"/>
      <c r="X109" s="164">
        <v>2</v>
      </c>
      <c r="Y109" s="279"/>
      <c r="Z109" s="165"/>
      <c r="AA109" s="157"/>
      <c r="AB109" s="165"/>
      <c r="AC109" s="166"/>
      <c r="AD109" s="165">
        <v>2</v>
      </c>
      <c r="AE109" s="166"/>
      <c r="AF109" s="165"/>
      <c r="AG109" s="166"/>
    </row>
    <row r="110" spans="1:34" s="50" customFormat="1" x14ac:dyDescent="0.25">
      <c r="A110" s="151"/>
      <c r="B110" s="191" t="s">
        <v>233</v>
      </c>
      <c r="C110" s="181" t="s">
        <v>234</v>
      </c>
      <c r="D110" s="263"/>
      <c r="E110" s="163"/>
      <c r="F110" s="264"/>
      <c r="G110" s="178"/>
      <c r="H110" s="163"/>
      <c r="I110" s="212">
        <f>SUM(I111:I111)</f>
        <v>72</v>
      </c>
      <c r="J110" s="213">
        <f t="shared" ref="J110:AG110" si="29">SUM(J111:J111)</f>
        <v>0</v>
      </c>
      <c r="K110" s="213">
        <f t="shared" si="29"/>
        <v>36</v>
      </c>
      <c r="L110" s="213">
        <f t="shared" si="29"/>
        <v>18</v>
      </c>
      <c r="M110" s="213">
        <f t="shared" si="29"/>
        <v>18</v>
      </c>
      <c r="N110" s="213">
        <f t="shared" si="29"/>
        <v>0</v>
      </c>
      <c r="O110" s="214">
        <f t="shared" si="29"/>
        <v>36</v>
      </c>
      <c r="P110" s="259">
        <f t="shared" si="29"/>
        <v>0</v>
      </c>
      <c r="Q110" s="260">
        <f t="shared" si="29"/>
        <v>0</v>
      </c>
      <c r="R110" s="261">
        <f t="shared" si="29"/>
        <v>0</v>
      </c>
      <c r="S110" s="261">
        <f t="shared" si="29"/>
        <v>6</v>
      </c>
      <c r="T110" s="261">
        <f t="shared" si="29"/>
        <v>0</v>
      </c>
      <c r="U110" s="261">
        <f t="shared" si="29"/>
        <v>0</v>
      </c>
      <c r="V110" s="261">
        <f t="shared" si="29"/>
        <v>0</v>
      </c>
      <c r="W110" s="260">
        <f t="shared" si="29"/>
        <v>0</v>
      </c>
      <c r="X110" s="177">
        <f t="shared" si="29"/>
        <v>2</v>
      </c>
      <c r="Y110" s="178">
        <f t="shared" si="29"/>
        <v>0</v>
      </c>
      <c r="Z110" s="167">
        <f t="shared" si="29"/>
        <v>0</v>
      </c>
      <c r="AA110" s="178">
        <f t="shared" si="29"/>
        <v>0</v>
      </c>
      <c r="AB110" s="167">
        <f t="shared" si="29"/>
        <v>0</v>
      </c>
      <c r="AC110" s="168">
        <f t="shared" si="29"/>
        <v>2</v>
      </c>
      <c r="AD110" s="167">
        <f t="shared" si="29"/>
        <v>0</v>
      </c>
      <c r="AE110" s="168">
        <f t="shared" si="29"/>
        <v>0</v>
      </c>
      <c r="AF110" s="167">
        <f t="shared" si="29"/>
        <v>0</v>
      </c>
      <c r="AG110" s="168">
        <f t="shared" si="29"/>
        <v>0</v>
      </c>
    </row>
    <row r="111" spans="1:34" s="50" customFormat="1" x14ac:dyDescent="0.25">
      <c r="A111" s="151">
        <v>52</v>
      </c>
      <c r="B111" s="152" t="s">
        <v>235</v>
      </c>
      <c r="C111" s="184" t="s">
        <v>234</v>
      </c>
      <c r="D111" s="262"/>
      <c r="E111" s="156">
        <v>4</v>
      </c>
      <c r="F111" s="265"/>
      <c r="G111" s="157"/>
      <c r="H111" s="156"/>
      <c r="I111" s="158">
        <f>X111*36</f>
        <v>72</v>
      </c>
      <c r="J111" s="162"/>
      <c r="K111" s="159">
        <f>P111*P$34+Q111*Q$34+R111*R$34+S111*S$34+T111*T$34+U111*U$34+V111*V$34+W111*W$34</f>
        <v>36</v>
      </c>
      <c r="L111" s="162">
        <v>18</v>
      </c>
      <c r="M111" s="162">
        <v>18</v>
      </c>
      <c r="N111" s="162"/>
      <c r="O111" s="160">
        <f>I111-K111</f>
        <v>36</v>
      </c>
      <c r="P111" s="161"/>
      <c r="Q111" s="162"/>
      <c r="R111" s="162"/>
      <c r="S111" s="162">
        <v>6</v>
      </c>
      <c r="T111" s="162"/>
      <c r="U111" s="162"/>
      <c r="V111" s="162"/>
      <c r="W111" s="162"/>
      <c r="X111" s="164">
        <v>2</v>
      </c>
      <c r="Y111" s="157"/>
      <c r="Z111" s="165"/>
      <c r="AA111" s="157"/>
      <c r="AB111" s="165"/>
      <c r="AC111" s="166">
        <v>2</v>
      </c>
      <c r="AD111" s="165"/>
      <c r="AE111" s="166"/>
      <c r="AF111" s="165"/>
      <c r="AG111" s="166"/>
      <c r="AH111" s="50" t="s">
        <v>236</v>
      </c>
    </row>
    <row r="112" spans="1:34" s="50" customFormat="1" ht="26.4" x14ac:dyDescent="0.25">
      <c r="A112" s="151"/>
      <c r="B112" s="191" t="s">
        <v>237</v>
      </c>
      <c r="C112" s="181" t="s">
        <v>238</v>
      </c>
      <c r="D112" s="263"/>
      <c r="E112" s="163"/>
      <c r="F112" s="264"/>
      <c r="G112" s="178"/>
      <c r="H112" s="163"/>
      <c r="I112" s="212">
        <f>SUM(I113:I115)</f>
        <v>288</v>
      </c>
      <c r="J112" s="213">
        <f t="shared" ref="J112:AG112" si="30">SUM(J113:J115)</f>
        <v>0</v>
      </c>
      <c r="K112" s="213">
        <f t="shared" si="30"/>
        <v>136</v>
      </c>
      <c r="L112" s="213">
        <f t="shared" si="30"/>
        <v>51</v>
      </c>
      <c r="M112" s="213">
        <f t="shared" si="30"/>
        <v>34</v>
      </c>
      <c r="N112" s="213">
        <f t="shared" si="30"/>
        <v>51</v>
      </c>
      <c r="O112" s="214">
        <f t="shared" si="30"/>
        <v>152</v>
      </c>
      <c r="P112" s="259">
        <f t="shared" si="30"/>
        <v>0</v>
      </c>
      <c r="Q112" s="260">
        <f t="shared" si="30"/>
        <v>0</v>
      </c>
      <c r="R112" s="261">
        <f t="shared" si="30"/>
        <v>0</v>
      </c>
      <c r="S112" s="261">
        <f t="shared" si="30"/>
        <v>0</v>
      </c>
      <c r="T112" s="261">
        <f t="shared" si="30"/>
        <v>8</v>
      </c>
      <c r="U112" s="261">
        <f t="shared" si="30"/>
        <v>0</v>
      </c>
      <c r="V112" s="261">
        <f t="shared" si="30"/>
        <v>0</v>
      </c>
      <c r="W112" s="260">
        <f t="shared" si="30"/>
        <v>0</v>
      </c>
      <c r="X112" s="177">
        <f t="shared" si="30"/>
        <v>8</v>
      </c>
      <c r="Y112" s="178">
        <f t="shared" si="30"/>
        <v>0</v>
      </c>
      <c r="Z112" s="167">
        <f t="shared" si="30"/>
        <v>0</v>
      </c>
      <c r="AA112" s="178">
        <f t="shared" si="30"/>
        <v>0</v>
      </c>
      <c r="AB112" s="167">
        <f t="shared" si="30"/>
        <v>0</v>
      </c>
      <c r="AC112" s="168">
        <f t="shared" si="30"/>
        <v>0</v>
      </c>
      <c r="AD112" s="167">
        <f t="shared" si="30"/>
        <v>8</v>
      </c>
      <c r="AE112" s="168">
        <f t="shared" si="30"/>
        <v>0</v>
      </c>
      <c r="AF112" s="167">
        <f t="shared" si="30"/>
        <v>0</v>
      </c>
      <c r="AG112" s="168">
        <f t="shared" si="30"/>
        <v>0</v>
      </c>
    </row>
    <row r="113" spans="1:34" s="50" customFormat="1" ht="26.4" x14ac:dyDescent="0.25">
      <c r="A113" s="151">
        <v>53</v>
      </c>
      <c r="B113" s="152" t="s">
        <v>239</v>
      </c>
      <c r="C113" s="184" t="s">
        <v>240</v>
      </c>
      <c r="D113" s="262"/>
      <c r="E113" s="156">
        <v>5</v>
      </c>
      <c r="F113" s="265"/>
      <c r="G113" s="157"/>
      <c r="H113" s="156"/>
      <c r="I113" s="158">
        <f>X113*36</f>
        <v>108</v>
      </c>
      <c r="J113" s="162"/>
      <c r="K113" s="159">
        <f>P113*P$34+Q113*Q$34+R113*R$34+S113*S$34+T113*T$34+U113*U$34+V113*V$34+W113*W$34</f>
        <v>51</v>
      </c>
      <c r="L113" s="162">
        <v>17</v>
      </c>
      <c r="M113" s="162">
        <v>17</v>
      </c>
      <c r="N113" s="162">
        <v>17</v>
      </c>
      <c r="O113" s="160">
        <f>I113-K113</f>
        <v>57</v>
      </c>
      <c r="P113" s="161"/>
      <c r="Q113" s="162"/>
      <c r="R113" s="162"/>
      <c r="S113" s="162"/>
      <c r="T113" s="162">
        <v>3</v>
      </c>
      <c r="U113" s="162"/>
      <c r="V113" s="162"/>
      <c r="W113" s="162"/>
      <c r="X113" s="164">
        <v>3</v>
      </c>
      <c r="Y113" s="157"/>
      <c r="Z113" s="165"/>
      <c r="AA113" s="157"/>
      <c r="AB113" s="165"/>
      <c r="AC113" s="166"/>
      <c r="AD113" s="165">
        <v>3</v>
      </c>
      <c r="AE113" s="166"/>
      <c r="AF113" s="165"/>
      <c r="AG113" s="166"/>
    </row>
    <row r="114" spans="1:34" s="50" customFormat="1" ht="26.4" x14ac:dyDescent="0.25">
      <c r="A114" s="151">
        <v>54</v>
      </c>
      <c r="B114" s="152" t="s">
        <v>241</v>
      </c>
      <c r="C114" s="184" t="s">
        <v>242</v>
      </c>
      <c r="D114" s="262" t="s">
        <v>243</v>
      </c>
      <c r="E114" s="156"/>
      <c r="F114" s="265"/>
      <c r="G114" s="157"/>
      <c r="H114" s="156"/>
      <c r="I114" s="158">
        <f>X114*36</f>
        <v>108</v>
      </c>
      <c r="J114" s="162"/>
      <c r="K114" s="159">
        <f>P114*P$34+Q114*Q$34+R114*R$34+S114*S$34+T114*T$34+U114*U$34+V114*V$34+W114*W$34</f>
        <v>51</v>
      </c>
      <c r="L114" s="162">
        <v>17</v>
      </c>
      <c r="M114" s="162">
        <v>17</v>
      </c>
      <c r="N114" s="162">
        <v>17</v>
      </c>
      <c r="O114" s="160">
        <f>I114-K114</f>
        <v>57</v>
      </c>
      <c r="P114" s="161"/>
      <c r="Q114" s="162"/>
      <c r="R114" s="162"/>
      <c r="S114" s="162"/>
      <c r="T114" s="162">
        <v>3</v>
      </c>
      <c r="U114" s="162"/>
      <c r="V114" s="162"/>
      <c r="W114" s="162"/>
      <c r="X114" s="164">
        <v>3</v>
      </c>
      <c r="Y114" s="157"/>
      <c r="Z114" s="165"/>
      <c r="AA114" s="157"/>
      <c r="AB114" s="165"/>
      <c r="AC114" s="166"/>
      <c r="AD114" s="165">
        <v>3</v>
      </c>
      <c r="AE114" s="166"/>
      <c r="AF114" s="165"/>
      <c r="AG114" s="166"/>
    </row>
    <row r="115" spans="1:34" s="50" customFormat="1" ht="26.25" customHeight="1" x14ac:dyDescent="0.25">
      <c r="A115" s="151">
        <v>55</v>
      </c>
      <c r="B115" s="152" t="s">
        <v>244</v>
      </c>
      <c r="C115" s="184" t="s">
        <v>245</v>
      </c>
      <c r="D115" s="262"/>
      <c r="E115" s="156">
        <v>5</v>
      </c>
      <c r="F115" s="265"/>
      <c r="G115" s="157"/>
      <c r="H115" s="156"/>
      <c r="I115" s="158">
        <f>X115*36</f>
        <v>72</v>
      </c>
      <c r="J115" s="162"/>
      <c r="K115" s="159">
        <f>P115*P$34+Q115*Q$34+R115*R$34+S115*S$34+T115*T$34+U115*U$34+V115*V$34+W115*W$34</f>
        <v>34</v>
      </c>
      <c r="L115" s="162">
        <v>17</v>
      </c>
      <c r="M115" s="162"/>
      <c r="N115" s="162">
        <v>17</v>
      </c>
      <c r="O115" s="160">
        <f>I115-K115</f>
        <v>38</v>
      </c>
      <c r="P115" s="161"/>
      <c r="Q115" s="162"/>
      <c r="R115" s="162"/>
      <c r="S115" s="162"/>
      <c r="T115" s="162">
        <v>2</v>
      </c>
      <c r="U115" s="162"/>
      <c r="V115" s="162"/>
      <c r="W115" s="162"/>
      <c r="X115" s="164">
        <v>2</v>
      </c>
      <c r="Y115" s="157"/>
      <c r="Z115" s="165"/>
      <c r="AA115" s="157"/>
      <c r="AB115" s="165"/>
      <c r="AC115" s="166"/>
      <c r="AD115" s="165">
        <v>2</v>
      </c>
      <c r="AE115" s="166"/>
      <c r="AF115" s="165"/>
      <c r="AG115" s="166"/>
    </row>
    <row r="116" spans="1:34" s="50" customFormat="1" ht="26.4" x14ac:dyDescent="0.25">
      <c r="A116" s="151"/>
      <c r="B116" s="191" t="s">
        <v>246</v>
      </c>
      <c r="C116" s="181" t="s">
        <v>247</v>
      </c>
      <c r="D116" s="280"/>
      <c r="E116" s="281"/>
      <c r="F116" s="144"/>
      <c r="G116" s="148"/>
      <c r="H116" s="163"/>
      <c r="I116" s="212">
        <f>SUM(I117:I121)</f>
        <v>828</v>
      </c>
      <c r="J116" s="213">
        <f t="shared" ref="J116:AG116" si="31">SUM(J117:J121)</f>
        <v>0</v>
      </c>
      <c r="K116" s="213">
        <f t="shared" si="31"/>
        <v>393</v>
      </c>
      <c r="L116" s="213">
        <f t="shared" si="31"/>
        <v>202</v>
      </c>
      <c r="M116" s="213">
        <f t="shared" si="31"/>
        <v>179</v>
      </c>
      <c r="N116" s="213">
        <f t="shared" si="31"/>
        <v>12</v>
      </c>
      <c r="O116" s="214">
        <f t="shared" si="31"/>
        <v>435</v>
      </c>
      <c r="P116" s="259">
        <f t="shared" si="31"/>
        <v>0</v>
      </c>
      <c r="Q116" s="260">
        <f t="shared" si="31"/>
        <v>0</v>
      </c>
      <c r="R116" s="261">
        <f t="shared" si="31"/>
        <v>0</v>
      </c>
      <c r="S116" s="261">
        <f t="shared" si="31"/>
        <v>0</v>
      </c>
      <c r="T116" s="261">
        <f t="shared" si="31"/>
        <v>4</v>
      </c>
      <c r="U116" s="261">
        <f t="shared" si="31"/>
        <v>8</v>
      </c>
      <c r="V116" s="261">
        <f t="shared" si="31"/>
        <v>9</v>
      </c>
      <c r="W116" s="260">
        <f t="shared" si="31"/>
        <v>6</v>
      </c>
      <c r="X116" s="177">
        <f t="shared" si="31"/>
        <v>23</v>
      </c>
      <c r="Y116" s="178">
        <f t="shared" si="31"/>
        <v>0</v>
      </c>
      <c r="Z116" s="167">
        <f t="shared" si="31"/>
        <v>0</v>
      </c>
      <c r="AA116" s="178">
        <f t="shared" si="31"/>
        <v>0</v>
      </c>
      <c r="AB116" s="167">
        <f t="shared" si="31"/>
        <v>0</v>
      </c>
      <c r="AC116" s="168">
        <f t="shared" si="31"/>
        <v>0</v>
      </c>
      <c r="AD116" s="167">
        <f t="shared" si="31"/>
        <v>4</v>
      </c>
      <c r="AE116" s="168">
        <f t="shared" si="31"/>
        <v>8</v>
      </c>
      <c r="AF116" s="167">
        <f t="shared" si="31"/>
        <v>7</v>
      </c>
      <c r="AG116" s="168">
        <f t="shared" si="31"/>
        <v>4</v>
      </c>
    </row>
    <row r="117" spans="1:34" s="28" customFormat="1" ht="39.6" x14ac:dyDescent="0.25">
      <c r="A117" s="151">
        <v>56</v>
      </c>
      <c r="B117" s="152" t="s">
        <v>248</v>
      </c>
      <c r="C117" s="184" t="s">
        <v>249</v>
      </c>
      <c r="D117" s="282">
        <v>5</v>
      </c>
      <c r="E117" s="283"/>
      <c r="F117" s="141"/>
      <c r="G117" s="142"/>
      <c r="H117" s="156"/>
      <c r="I117" s="275">
        <f>X117*36</f>
        <v>144</v>
      </c>
      <c r="J117" s="162"/>
      <c r="K117" s="159">
        <f>P117*P$34+Q117*Q$34+R117*R$34+S117*S$34+T117*T$34+U117*U$34+V117*V$34+W117*W$34</f>
        <v>68</v>
      </c>
      <c r="L117" s="162">
        <v>34</v>
      </c>
      <c r="M117" s="162">
        <v>34</v>
      </c>
      <c r="N117" s="162"/>
      <c r="O117" s="160">
        <f>I117-K117</f>
        <v>76</v>
      </c>
      <c r="P117" s="284"/>
      <c r="Q117" s="285"/>
      <c r="R117" s="286"/>
      <c r="S117" s="286"/>
      <c r="T117" s="286">
        <v>4</v>
      </c>
      <c r="U117" s="286"/>
      <c r="V117" s="286"/>
      <c r="W117" s="285"/>
      <c r="X117" s="164">
        <v>4</v>
      </c>
      <c r="Y117" s="157"/>
      <c r="Z117" s="165"/>
      <c r="AA117" s="157"/>
      <c r="AB117" s="165"/>
      <c r="AC117" s="166"/>
      <c r="AD117" s="165">
        <v>4</v>
      </c>
      <c r="AE117" s="166"/>
      <c r="AF117" s="165"/>
      <c r="AG117" s="166"/>
    </row>
    <row r="118" spans="1:34" s="28" customFormat="1" ht="39.6" x14ac:dyDescent="0.25">
      <c r="A118" s="151">
        <v>57</v>
      </c>
      <c r="B118" s="152" t="s">
        <v>250</v>
      </c>
      <c r="C118" s="184" t="s">
        <v>251</v>
      </c>
      <c r="D118" s="282">
        <v>6</v>
      </c>
      <c r="E118" s="283"/>
      <c r="F118" s="141"/>
      <c r="G118" s="142"/>
      <c r="H118" s="156"/>
      <c r="I118" s="275">
        <f>X118*36</f>
        <v>108</v>
      </c>
      <c r="J118" s="162"/>
      <c r="K118" s="159">
        <f>P118*P$34+Q118*Q$34+R118*R$34+S118*S$34+T118*T$34+U118*U$34+V118*V$34+W118*W$34</f>
        <v>51</v>
      </c>
      <c r="L118" s="162">
        <v>34</v>
      </c>
      <c r="M118" s="162">
        <v>17</v>
      </c>
      <c r="N118" s="162"/>
      <c r="O118" s="160">
        <f>I118-K118</f>
        <v>57</v>
      </c>
      <c r="P118" s="284"/>
      <c r="Q118" s="285"/>
      <c r="R118" s="286"/>
      <c r="S118" s="286"/>
      <c r="T118" s="286"/>
      <c r="U118" s="286">
        <v>3</v>
      </c>
      <c r="V118" s="286"/>
      <c r="W118" s="285"/>
      <c r="X118" s="164">
        <v>3</v>
      </c>
      <c r="Y118" s="157"/>
      <c r="Z118" s="165"/>
      <c r="AA118" s="157"/>
      <c r="AB118" s="165"/>
      <c r="AC118" s="166"/>
      <c r="AD118" s="165"/>
      <c r="AE118" s="166">
        <v>3</v>
      </c>
      <c r="AF118" s="165"/>
      <c r="AG118" s="166"/>
    </row>
    <row r="119" spans="1:34" s="28" customFormat="1" ht="39.6" x14ac:dyDescent="0.25">
      <c r="A119" s="151">
        <v>58</v>
      </c>
      <c r="B119" s="152" t="s">
        <v>252</v>
      </c>
      <c r="C119" s="184" t="s">
        <v>253</v>
      </c>
      <c r="D119" s="282">
        <v>7</v>
      </c>
      <c r="E119" s="283"/>
      <c r="F119" s="141"/>
      <c r="G119" s="142"/>
      <c r="H119" s="156"/>
      <c r="I119" s="275">
        <f>X119*36</f>
        <v>144</v>
      </c>
      <c r="J119" s="162"/>
      <c r="K119" s="159">
        <f>P119*P$34+Q119*Q$34+R119*R$34+S119*S$34+T119*T$34+U119*U$34+V119*V$34+W119*W$34</f>
        <v>65</v>
      </c>
      <c r="L119" s="162">
        <v>33</v>
      </c>
      <c r="M119" s="162">
        <v>32</v>
      </c>
      <c r="N119" s="162"/>
      <c r="O119" s="160">
        <f>I119-K119</f>
        <v>79</v>
      </c>
      <c r="P119" s="284"/>
      <c r="Q119" s="285"/>
      <c r="R119" s="286"/>
      <c r="S119" s="286"/>
      <c r="T119" s="286"/>
      <c r="U119" s="286"/>
      <c r="V119" s="286">
        <v>5</v>
      </c>
      <c r="W119" s="285"/>
      <c r="X119" s="164">
        <v>4</v>
      </c>
      <c r="Y119" s="157"/>
      <c r="Z119" s="165"/>
      <c r="AA119" s="157"/>
      <c r="AB119" s="165"/>
      <c r="AC119" s="166"/>
      <c r="AD119" s="165"/>
      <c r="AE119" s="166"/>
      <c r="AF119" s="165">
        <v>4</v>
      </c>
      <c r="AG119" s="166"/>
    </row>
    <row r="120" spans="1:34" s="28" customFormat="1" x14ac:dyDescent="0.25">
      <c r="A120" s="151">
        <v>59</v>
      </c>
      <c r="B120" s="152" t="s">
        <v>254</v>
      </c>
      <c r="C120" s="184" t="s">
        <v>255</v>
      </c>
      <c r="D120" s="282"/>
      <c r="E120" s="283">
        <v>6</v>
      </c>
      <c r="F120" s="141"/>
      <c r="G120" s="142"/>
      <c r="H120" s="156"/>
      <c r="I120" s="275">
        <f>X120*36</f>
        <v>72</v>
      </c>
      <c r="J120" s="162"/>
      <c r="K120" s="159">
        <f>P120*P$34+Q120*Q$34+R120*R$34+S120*S$34+T120*T$34+U120*U$34+V120*V$34+W120*W$34</f>
        <v>34</v>
      </c>
      <c r="L120" s="162">
        <v>17</v>
      </c>
      <c r="M120" s="162">
        <v>17</v>
      </c>
      <c r="N120" s="162"/>
      <c r="O120" s="160">
        <f>I120-K120</f>
        <v>38</v>
      </c>
      <c r="P120" s="284"/>
      <c r="Q120" s="285"/>
      <c r="R120" s="286"/>
      <c r="S120" s="286"/>
      <c r="T120" s="286"/>
      <c r="U120" s="286">
        <v>2</v>
      </c>
      <c r="V120" s="286"/>
      <c r="W120" s="285"/>
      <c r="X120" s="164">
        <v>2</v>
      </c>
      <c r="Y120" s="157"/>
      <c r="Z120" s="165"/>
      <c r="AA120" s="157"/>
      <c r="AB120" s="165"/>
      <c r="AC120" s="166"/>
      <c r="AD120" s="165"/>
      <c r="AE120" s="166">
        <v>2</v>
      </c>
      <c r="AF120" s="165"/>
      <c r="AG120" s="166"/>
    </row>
    <row r="121" spans="1:34" s="50" customFormat="1" ht="26.4" x14ac:dyDescent="0.25">
      <c r="A121" s="151">
        <v>60</v>
      </c>
      <c r="B121" s="152" t="s">
        <v>256</v>
      </c>
      <c r="C121" s="184" t="s">
        <v>257</v>
      </c>
      <c r="D121" s="262" t="s">
        <v>258</v>
      </c>
      <c r="E121" s="156"/>
      <c r="F121" s="156"/>
      <c r="G121" s="157"/>
      <c r="H121" s="156"/>
      <c r="I121" s="275">
        <f>X121*36</f>
        <v>360</v>
      </c>
      <c r="J121" s="159"/>
      <c r="K121" s="159">
        <f>P121*P$34+Q121*Q$34+R121*R$34+S121*S$34+T121*T$34+U121*U$34+V121*V$34+W121*W$34</f>
        <v>175</v>
      </c>
      <c r="L121" s="159">
        <v>84</v>
      </c>
      <c r="M121" s="159">
        <v>79</v>
      </c>
      <c r="N121" s="159">
        <v>12</v>
      </c>
      <c r="O121" s="160">
        <f>I121-K121</f>
        <v>185</v>
      </c>
      <c r="P121" s="161"/>
      <c r="Q121" s="162"/>
      <c r="R121" s="162"/>
      <c r="S121" s="162"/>
      <c r="T121" s="162"/>
      <c r="U121" s="162">
        <v>3</v>
      </c>
      <c r="V121" s="162">
        <v>4</v>
      </c>
      <c r="W121" s="162">
        <v>6</v>
      </c>
      <c r="X121" s="164">
        <v>10</v>
      </c>
      <c r="Y121" s="157"/>
      <c r="Z121" s="165"/>
      <c r="AA121" s="157"/>
      <c r="AB121" s="165"/>
      <c r="AC121" s="166"/>
      <c r="AD121" s="165"/>
      <c r="AE121" s="166">
        <v>3</v>
      </c>
      <c r="AF121" s="165">
        <v>3</v>
      </c>
      <c r="AG121" s="166">
        <v>4</v>
      </c>
    </row>
    <row r="122" spans="1:34" s="50" customFormat="1" ht="26.4" x14ac:dyDescent="0.25">
      <c r="A122" s="151"/>
      <c r="B122" s="287" t="s">
        <v>259</v>
      </c>
      <c r="C122" s="181" t="s">
        <v>260</v>
      </c>
      <c r="D122" s="280"/>
      <c r="E122" s="281"/>
      <c r="F122" s="144"/>
      <c r="G122" s="148"/>
      <c r="H122" s="163"/>
      <c r="I122" s="212">
        <f>SUM(I123:I125)</f>
        <v>324</v>
      </c>
      <c r="J122" s="213">
        <f t="shared" ref="J122:AG122" si="32">SUM(J123:J125)</f>
        <v>0</v>
      </c>
      <c r="K122" s="213">
        <f t="shared" si="32"/>
        <v>151</v>
      </c>
      <c r="L122" s="213">
        <f t="shared" si="32"/>
        <v>42</v>
      </c>
      <c r="M122" s="213">
        <f t="shared" si="32"/>
        <v>109</v>
      </c>
      <c r="N122" s="213">
        <f t="shared" si="32"/>
        <v>0</v>
      </c>
      <c r="O122" s="214">
        <f t="shared" si="32"/>
        <v>173</v>
      </c>
      <c r="P122" s="259">
        <f t="shared" si="32"/>
        <v>0</v>
      </c>
      <c r="Q122" s="260">
        <f t="shared" si="32"/>
        <v>0</v>
      </c>
      <c r="R122" s="261">
        <f t="shared" si="32"/>
        <v>0</v>
      </c>
      <c r="S122" s="261">
        <f t="shared" si="32"/>
        <v>0</v>
      </c>
      <c r="T122" s="261">
        <f t="shared" si="32"/>
        <v>0</v>
      </c>
      <c r="U122" s="261">
        <f t="shared" si="32"/>
        <v>3</v>
      </c>
      <c r="V122" s="261">
        <f t="shared" si="32"/>
        <v>4</v>
      </c>
      <c r="W122" s="260">
        <f t="shared" si="32"/>
        <v>4</v>
      </c>
      <c r="X122" s="177">
        <f t="shared" si="32"/>
        <v>9</v>
      </c>
      <c r="Y122" s="178">
        <f t="shared" si="32"/>
        <v>0</v>
      </c>
      <c r="Z122" s="167">
        <f t="shared" si="32"/>
        <v>0</v>
      </c>
      <c r="AA122" s="178">
        <f t="shared" si="32"/>
        <v>0</v>
      </c>
      <c r="AB122" s="167">
        <f t="shared" si="32"/>
        <v>0</v>
      </c>
      <c r="AC122" s="168">
        <f t="shared" si="32"/>
        <v>0</v>
      </c>
      <c r="AD122" s="167">
        <f t="shared" si="32"/>
        <v>0</v>
      </c>
      <c r="AE122" s="168">
        <f t="shared" si="32"/>
        <v>3</v>
      </c>
      <c r="AF122" s="167">
        <f t="shared" si="32"/>
        <v>3</v>
      </c>
      <c r="AG122" s="168">
        <f t="shared" si="32"/>
        <v>3</v>
      </c>
    </row>
    <row r="123" spans="1:34" s="28" customFormat="1" ht="26.4" x14ac:dyDescent="0.25">
      <c r="A123" s="151">
        <v>61</v>
      </c>
      <c r="B123" s="288" t="s">
        <v>261</v>
      </c>
      <c r="C123" s="184" t="s">
        <v>262</v>
      </c>
      <c r="D123" s="282"/>
      <c r="E123" s="210">
        <v>6</v>
      </c>
      <c r="F123" s="141"/>
      <c r="G123" s="142"/>
      <c r="H123" s="156"/>
      <c r="I123" s="275">
        <f>X123*36</f>
        <v>108</v>
      </c>
      <c r="J123" s="162"/>
      <c r="K123" s="159">
        <f>P123*P$34+Q123*Q$34+R123*R$34+S123*S$34+T123*T$34+U123*U$34+V123*V$34+W123*W$34</f>
        <v>51</v>
      </c>
      <c r="L123" s="162">
        <v>17</v>
      </c>
      <c r="M123" s="162">
        <v>34</v>
      </c>
      <c r="N123" s="162"/>
      <c r="O123" s="160">
        <f>I123-K123</f>
        <v>57</v>
      </c>
      <c r="P123" s="284"/>
      <c r="Q123" s="285"/>
      <c r="R123" s="286"/>
      <c r="S123" s="286"/>
      <c r="T123" s="286"/>
      <c r="U123" s="286">
        <v>3</v>
      </c>
      <c r="V123" s="286"/>
      <c r="W123" s="285"/>
      <c r="X123" s="164">
        <v>3</v>
      </c>
      <c r="Y123" s="157"/>
      <c r="Z123" s="165"/>
      <c r="AA123" s="157"/>
      <c r="AB123" s="165"/>
      <c r="AC123" s="166"/>
      <c r="AD123" s="165"/>
      <c r="AE123" s="166">
        <v>3</v>
      </c>
      <c r="AF123" s="165"/>
      <c r="AG123" s="166"/>
      <c r="AH123" s="50"/>
    </row>
    <row r="124" spans="1:34" s="50" customFormat="1" ht="26.4" x14ac:dyDescent="0.25">
      <c r="A124" s="151">
        <v>62</v>
      </c>
      <c r="B124" s="288" t="s">
        <v>263</v>
      </c>
      <c r="C124" s="184" t="s">
        <v>264</v>
      </c>
      <c r="D124" s="169"/>
      <c r="E124" s="156">
        <v>7</v>
      </c>
      <c r="F124" s="156"/>
      <c r="G124" s="157"/>
      <c r="H124" s="156"/>
      <c r="I124" s="275">
        <f>X124*36</f>
        <v>108</v>
      </c>
      <c r="J124" s="159"/>
      <c r="K124" s="159">
        <f>P124*P$34+Q124*Q$34+R124*R$34+S124*S$34+T124*T$34+U124*U$34+V124*V$34+W124*W$34</f>
        <v>52</v>
      </c>
      <c r="L124" s="159">
        <v>13</v>
      </c>
      <c r="M124" s="159">
        <v>39</v>
      </c>
      <c r="N124" s="159"/>
      <c r="O124" s="160">
        <f>I124-K124</f>
        <v>56</v>
      </c>
      <c r="P124" s="161"/>
      <c r="Q124" s="162"/>
      <c r="R124" s="162"/>
      <c r="S124" s="162"/>
      <c r="T124" s="162"/>
      <c r="U124" s="162"/>
      <c r="V124" s="162">
        <v>4</v>
      </c>
      <c r="W124" s="162"/>
      <c r="X124" s="164">
        <v>3</v>
      </c>
      <c r="Y124" s="157"/>
      <c r="Z124" s="165"/>
      <c r="AA124" s="157"/>
      <c r="AB124" s="165"/>
      <c r="AC124" s="166"/>
      <c r="AD124" s="165"/>
      <c r="AE124" s="166"/>
      <c r="AF124" s="165">
        <v>3</v>
      </c>
      <c r="AG124" s="166"/>
    </row>
    <row r="125" spans="1:34" s="50" customFormat="1" x14ac:dyDescent="0.25">
      <c r="A125" s="151">
        <v>63</v>
      </c>
      <c r="B125" s="288" t="s">
        <v>265</v>
      </c>
      <c r="C125" s="184" t="s">
        <v>266</v>
      </c>
      <c r="D125" s="258"/>
      <c r="E125" s="141">
        <v>8</v>
      </c>
      <c r="F125" s="141"/>
      <c r="G125" s="142"/>
      <c r="H125" s="156"/>
      <c r="I125" s="275">
        <f>X125*36</f>
        <v>108</v>
      </c>
      <c r="J125" s="159"/>
      <c r="K125" s="159">
        <f>P125*P$34+Q125*Q$34+R125*R$34+S125*S$34+T125*T$34+U125*U$34+V125*V$34+W125*W$34</f>
        <v>48</v>
      </c>
      <c r="L125" s="159">
        <v>12</v>
      </c>
      <c r="M125" s="159">
        <v>36</v>
      </c>
      <c r="N125" s="159"/>
      <c r="O125" s="160">
        <f>I125-K125</f>
        <v>60</v>
      </c>
      <c r="P125" s="161"/>
      <c r="Q125" s="162"/>
      <c r="R125" s="162"/>
      <c r="S125" s="162"/>
      <c r="T125" s="162"/>
      <c r="U125" s="162"/>
      <c r="V125" s="162"/>
      <c r="W125" s="162">
        <v>4</v>
      </c>
      <c r="X125" s="164">
        <v>3</v>
      </c>
      <c r="Y125" s="157"/>
      <c r="Z125" s="165"/>
      <c r="AA125" s="157"/>
      <c r="AB125" s="165"/>
      <c r="AC125" s="166"/>
      <c r="AD125" s="165"/>
      <c r="AE125" s="166"/>
      <c r="AF125" s="165"/>
      <c r="AG125" s="166">
        <v>3</v>
      </c>
    </row>
    <row r="126" spans="1:34" s="50" customFormat="1" ht="24" customHeight="1" x14ac:dyDescent="0.25">
      <c r="A126" s="151"/>
      <c r="B126" s="287" t="s">
        <v>267</v>
      </c>
      <c r="C126" s="181" t="s">
        <v>268</v>
      </c>
      <c r="D126" s="280"/>
      <c r="E126" s="281"/>
      <c r="F126" s="144"/>
      <c r="G126" s="148"/>
      <c r="H126" s="163"/>
      <c r="I126" s="212">
        <f>SUM(I127:I128)</f>
        <v>252</v>
      </c>
      <c r="J126" s="213">
        <f t="shared" ref="J126:AG126" si="33">SUM(J127:J128)</f>
        <v>0</v>
      </c>
      <c r="K126" s="213">
        <f t="shared" si="33"/>
        <v>116</v>
      </c>
      <c r="L126" s="213">
        <f t="shared" si="33"/>
        <v>58</v>
      </c>
      <c r="M126" s="213">
        <f t="shared" si="33"/>
        <v>58</v>
      </c>
      <c r="N126" s="213">
        <f t="shared" si="33"/>
        <v>0</v>
      </c>
      <c r="O126" s="214">
        <f t="shared" si="33"/>
        <v>136</v>
      </c>
      <c r="P126" s="259">
        <f t="shared" si="33"/>
        <v>0</v>
      </c>
      <c r="Q126" s="260">
        <f t="shared" si="33"/>
        <v>0</v>
      </c>
      <c r="R126" s="261">
        <f t="shared" si="33"/>
        <v>0</v>
      </c>
      <c r="S126" s="261">
        <f t="shared" si="33"/>
        <v>0</v>
      </c>
      <c r="T126" s="261">
        <f t="shared" si="33"/>
        <v>0</v>
      </c>
      <c r="U126" s="261">
        <f t="shared" si="33"/>
        <v>4</v>
      </c>
      <c r="V126" s="261">
        <f t="shared" si="33"/>
        <v>0</v>
      </c>
      <c r="W126" s="260">
        <f t="shared" si="33"/>
        <v>4</v>
      </c>
      <c r="X126" s="177">
        <f t="shared" si="33"/>
        <v>7</v>
      </c>
      <c r="Y126" s="178">
        <f t="shared" si="33"/>
        <v>0</v>
      </c>
      <c r="Z126" s="167">
        <f t="shared" si="33"/>
        <v>0</v>
      </c>
      <c r="AA126" s="178">
        <f t="shared" si="33"/>
        <v>0</v>
      </c>
      <c r="AB126" s="167">
        <f t="shared" si="33"/>
        <v>0</v>
      </c>
      <c r="AC126" s="168">
        <f t="shared" si="33"/>
        <v>0</v>
      </c>
      <c r="AD126" s="167">
        <f t="shared" si="33"/>
        <v>0</v>
      </c>
      <c r="AE126" s="168">
        <f t="shared" si="33"/>
        <v>4</v>
      </c>
      <c r="AF126" s="167">
        <f t="shared" si="33"/>
        <v>0</v>
      </c>
      <c r="AG126" s="168">
        <f t="shared" si="33"/>
        <v>3</v>
      </c>
    </row>
    <row r="127" spans="1:34" s="28" customFormat="1" ht="26.4" x14ac:dyDescent="0.25">
      <c r="A127" s="151">
        <v>64</v>
      </c>
      <c r="B127" s="288" t="s">
        <v>269</v>
      </c>
      <c r="C127" s="184" t="s">
        <v>270</v>
      </c>
      <c r="D127" s="282">
        <v>6</v>
      </c>
      <c r="E127" s="283"/>
      <c r="F127" s="141"/>
      <c r="G127" s="142"/>
      <c r="H127" s="156"/>
      <c r="I127" s="275">
        <f>X127*36</f>
        <v>144</v>
      </c>
      <c r="J127" s="162"/>
      <c r="K127" s="159">
        <f>P127*P$34+Q127*Q$34+R127*R$34+S127*S$34+T127*T$34+U127*U$34+V127*V$34+W127*W$34</f>
        <v>68</v>
      </c>
      <c r="L127" s="162">
        <v>34</v>
      </c>
      <c r="M127" s="162">
        <v>34</v>
      </c>
      <c r="N127" s="162"/>
      <c r="O127" s="160">
        <f>I127-K127</f>
        <v>76</v>
      </c>
      <c r="P127" s="284"/>
      <c r="Q127" s="285"/>
      <c r="R127" s="286"/>
      <c r="S127" s="286"/>
      <c r="T127" s="286"/>
      <c r="U127" s="286">
        <v>4</v>
      </c>
      <c r="V127" s="286"/>
      <c r="W127" s="285"/>
      <c r="X127" s="164">
        <v>4</v>
      </c>
      <c r="Y127" s="157"/>
      <c r="Z127" s="165"/>
      <c r="AA127" s="157"/>
      <c r="AB127" s="165"/>
      <c r="AC127" s="166"/>
      <c r="AD127" s="165"/>
      <c r="AE127" s="166">
        <v>4</v>
      </c>
      <c r="AF127" s="165"/>
      <c r="AG127" s="166"/>
    </row>
    <row r="128" spans="1:34" s="28" customFormat="1" ht="27" thickBot="1" x14ac:dyDescent="0.3">
      <c r="A128" s="151">
        <v>65</v>
      </c>
      <c r="B128" s="288" t="s">
        <v>271</v>
      </c>
      <c r="C128" s="184" t="s">
        <v>272</v>
      </c>
      <c r="D128" s="282"/>
      <c r="E128" s="283">
        <v>8</v>
      </c>
      <c r="F128" s="141"/>
      <c r="G128" s="142"/>
      <c r="H128" s="156"/>
      <c r="I128" s="275">
        <f>X128*36</f>
        <v>108</v>
      </c>
      <c r="J128" s="162"/>
      <c r="K128" s="159">
        <f>P128*P$34+Q128*Q$34+R128*R$34+S128*S$34+T128*T$34+U128*U$34+V128*V$34+W128*W$34</f>
        <v>48</v>
      </c>
      <c r="L128" s="162">
        <v>24</v>
      </c>
      <c r="M128" s="162">
        <v>24</v>
      </c>
      <c r="N128" s="162"/>
      <c r="O128" s="160">
        <f>I128-K128</f>
        <v>60</v>
      </c>
      <c r="P128" s="284"/>
      <c r="Q128" s="285"/>
      <c r="R128" s="286"/>
      <c r="S128" s="286"/>
      <c r="T128" s="286"/>
      <c r="U128" s="286"/>
      <c r="V128" s="286"/>
      <c r="W128" s="285">
        <v>4</v>
      </c>
      <c r="X128" s="164">
        <v>3</v>
      </c>
      <c r="Y128" s="157"/>
      <c r="Z128" s="165"/>
      <c r="AA128" s="157"/>
      <c r="AB128" s="165"/>
      <c r="AC128" s="166"/>
      <c r="AD128" s="165"/>
      <c r="AE128" s="166"/>
      <c r="AF128" s="165"/>
      <c r="AG128" s="166">
        <v>3</v>
      </c>
    </row>
    <row r="129" spans="1:250" s="250" customFormat="1" ht="18.75" hidden="1" customHeight="1" x14ac:dyDescent="0.25">
      <c r="A129" s="289"/>
      <c r="B129" s="290" t="s">
        <v>204</v>
      </c>
      <c r="C129" s="291" t="s">
        <v>205</v>
      </c>
      <c r="D129" s="292"/>
      <c r="E129" s="293"/>
      <c r="F129" s="294"/>
      <c r="G129" s="295"/>
      <c r="H129" s="293"/>
      <c r="I129" s="296">
        <f>I130+I135</f>
        <v>0</v>
      </c>
      <c r="J129" s="243">
        <f t="shared" ref="J129:AG129" si="34">J130+J135</f>
        <v>0</v>
      </c>
      <c r="K129" s="243">
        <f t="shared" si="34"/>
        <v>0</v>
      </c>
      <c r="L129" s="243">
        <f t="shared" si="34"/>
        <v>0</v>
      </c>
      <c r="M129" s="243">
        <f t="shared" si="34"/>
        <v>0</v>
      </c>
      <c r="N129" s="243">
        <f t="shared" si="34"/>
        <v>0</v>
      </c>
      <c r="O129" s="297">
        <f t="shared" si="34"/>
        <v>0</v>
      </c>
      <c r="P129" s="242">
        <f t="shared" si="34"/>
        <v>0</v>
      </c>
      <c r="Q129" s="243">
        <f t="shared" si="34"/>
        <v>0</v>
      </c>
      <c r="R129" s="243">
        <f t="shared" si="34"/>
        <v>0</v>
      </c>
      <c r="S129" s="243">
        <f t="shared" si="34"/>
        <v>0</v>
      </c>
      <c r="T129" s="243">
        <f t="shared" si="34"/>
        <v>0</v>
      </c>
      <c r="U129" s="243">
        <f t="shared" si="34"/>
        <v>0</v>
      </c>
      <c r="V129" s="243">
        <f t="shared" si="34"/>
        <v>0</v>
      </c>
      <c r="W129" s="243">
        <f t="shared" si="34"/>
        <v>0</v>
      </c>
      <c r="X129" s="298">
        <f t="shared" si="34"/>
        <v>0</v>
      </c>
      <c r="Y129" s="244">
        <f t="shared" si="34"/>
        <v>0</v>
      </c>
      <c r="Z129" s="299">
        <f t="shared" si="34"/>
        <v>0</v>
      </c>
      <c r="AA129" s="244">
        <f t="shared" si="34"/>
        <v>0</v>
      </c>
      <c r="AB129" s="299">
        <f t="shared" si="34"/>
        <v>0</v>
      </c>
      <c r="AC129" s="300">
        <f t="shared" si="34"/>
        <v>0</v>
      </c>
      <c r="AD129" s="299">
        <f t="shared" si="34"/>
        <v>0</v>
      </c>
      <c r="AE129" s="300">
        <f t="shared" si="34"/>
        <v>0</v>
      </c>
      <c r="AF129" s="299">
        <f t="shared" si="34"/>
        <v>0</v>
      </c>
      <c r="AG129" s="300">
        <f t="shared" si="34"/>
        <v>0</v>
      </c>
      <c r="AH129" s="245"/>
      <c r="AI129" s="246"/>
      <c r="AJ129" s="247"/>
      <c r="AK129" s="248"/>
      <c r="AL129" s="248"/>
      <c r="AM129" s="248"/>
      <c r="AN129" s="248"/>
      <c r="AO129" s="248"/>
      <c r="AP129" s="248"/>
      <c r="AQ129" s="248"/>
      <c r="AR129" s="256"/>
      <c r="AS129" s="256"/>
      <c r="AT129" s="256"/>
      <c r="AU129" s="256"/>
      <c r="AV129" s="256"/>
      <c r="AW129" s="256"/>
      <c r="AX129" s="256"/>
      <c r="AY129" s="256"/>
      <c r="AZ129" s="256"/>
      <c r="BA129" s="256"/>
      <c r="BB129" s="256"/>
      <c r="BC129" s="256"/>
      <c r="BD129" s="256"/>
      <c r="BE129" s="256"/>
      <c r="BF129" s="256"/>
      <c r="BG129" s="256"/>
      <c r="BH129" s="256"/>
      <c r="BI129" s="256"/>
      <c r="BJ129" s="256"/>
      <c r="BK129" s="256"/>
      <c r="BL129" s="256"/>
      <c r="BM129" s="256"/>
      <c r="BN129" s="256"/>
      <c r="BO129" s="256"/>
      <c r="BP129" s="256"/>
      <c r="BQ129" s="256"/>
      <c r="BR129" s="256"/>
      <c r="BS129" s="256"/>
      <c r="BT129" s="256"/>
      <c r="BU129" s="245"/>
      <c r="BV129" s="246"/>
      <c r="BW129" s="247"/>
      <c r="BX129" s="248"/>
      <c r="BY129" s="248"/>
      <c r="BZ129" s="248"/>
      <c r="CA129" s="248"/>
      <c r="CB129" s="248"/>
      <c r="CC129" s="248"/>
      <c r="CD129" s="248"/>
      <c r="CE129" s="256"/>
      <c r="CF129" s="256"/>
      <c r="CG129" s="256"/>
      <c r="CH129" s="256"/>
      <c r="CI129" s="256"/>
      <c r="CJ129" s="256"/>
      <c r="CK129" s="256"/>
      <c r="CL129" s="256"/>
      <c r="CM129" s="256"/>
      <c r="CN129" s="256"/>
      <c r="CO129" s="256"/>
      <c r="CP129" s="256"/>
      <c r="CQ129" s="256"/>
      <c r="CR129" s="256"/>
      <c r="CS129" s="256"/>
      <c r="CT129" s="256"/>
      <c r="CU129" s="256"/>
      <c r="CV129" s="256"/>
      <c r="CW129" s="256"/>
      <c r="CX129" s="256"/>
      <c r="CY129" s="256"/>
      <c r="CZ129" s="256"/>
      <c r="DA129" s="256"/>
      <c r="DB129" s="256"/>
      <c r="DC129" s="256"/>
      <c r="DD129" s="256"/>
      <c r="DE129" s="256"/>
      <c r="DF129" s="256"/>
      <c r="DG129" s="256"/>
      <c r="DH129" s="245"/>
      <c r="DI129" s="246"/>
      <c r="DJ129" s="247"/>
      <c r="DK129" s="248"/>
      <c r="DL129" s="248"/>
      <c r="DM129" s="248"/>
      <c r="DN129" s="248"/>
      <c r="DO129" s="248"/>
      <c r="DP129" s="248"/>
      <c r="DQ129" s="248"/>
      <c r="DR129" s="256"/>
      <c r="DS129" s="256"/>
      <c r="DT129" s="256"/>
      <c r="DU129" s="256"/>
      <c r="DV129" s="256"/>
      <c r="DW129" s="256"/>
      <c r="DX129" s="256"/>
      <c r="DY129" s="256"/>
      <c r="DZ129" s="256"/>
      <c r="EA129" s="256"/>
      <c r="EB129" s="256"/>
      <c r="EC129" s="256"/>
      <c r="ED129" s="256"/>
      <c r="EE129" s="256"/>
      <c r="EF129" s="256"/>
      <c r="EG129" s="256"/>
      <c r="EH129" s="256"/>
      <c r="EI129" s="256"/>
      <c r="EJ129" s="256"/>
      <c r="EK129" s="256"/>
      <c r="EL129" s="256"/>
      <c r="EM129" s="256"/>
      <c r="EN129" s="256"/>
      <c r="EO129" s="256"/>
      <c r="EP129" s="256"/>
      <c r="EQ129" s="256"/>
      <c r="ER129" s="256"/>
      <c r="ES129" s="256"/>
      <c r="ET129" s="256"/>
      <c r="EU129" s="245"/>
      <c r="EV129" s="246"/>
      <c r="EW129" s="247"/>
      <c r="EX129" s="248"/>
      <c r="EY129" s="248"/>
      <c r="EZ129" s="248"/>
      <c r="FA129" s="248"/>
      <c r="FB129" s="248"/>
      <c r="FC129" s="248"/>
      <c r="FD129" s="248"/>
      <c r="FE129" s="256"/>
      <c r="FF129" s="256"/>
      <c r="FG129" s="256"/>
      <c r="FH129" s="256"/>
      <c r="FI129" s="256"/>
      <c r="FJ129" s="256"/>
      <c r="FK129" s="256"/>
      <c r="FL129" s="256"/>
      <c r="FM129" s="256"/>
      <c r="FN129" s="256"/>
      <c r="FO129" s="256"/>
      <c r="FP129" s="256"/>
      <c r="FQ129" s="256"/>
      <c r="FR129" s="256"/>
      <c r="FS129" s="256"/>
      <c r="FT129" s="256"/>
      <c r="FU129" s="256"/>
      <c r="FV129" s="256"/>
      <c r="FW129" s="256"/>
      <c r="FX129" s="256"/>
      <c r="FY129" s="256"/>
      <c r="FZ129" s="256"/>
      <c r="GA129" s="256"/>
      <c r="GB129" s="256"/>
      <c r="GC129" s="256"/>
      <c r="GD129" s="256"/>
      <c r="GE129" s="256"/>
      <c r="GF129" s="256"/>
      <c r="GG129" s="256"/>
      <c r="GH129" s="245"/>
      <c r="GI129" s="246"/>
      <c r="GJ129" s="247"/>
      <c r="GK129" s="248"/>
      <c r="GL129" s="248"/>
      <c r="GM129" s="248"/>
      <c r="GN129" s="248"/>
      <c r="GO129" s="248"/>
      <c r="GP129" s="248"/>
      <c r="GQ129" s="248"/>
      <c r="GR129" s="256"/>
      <c r="GS129" s="256"/>
      <c r="GT129" s="256"/>
      <c r="GU129" s="256"/>
      <c r="GV129" s="256"/>
      <c r="GW129" s="256"/>
      <c r="GX129" s="256"/>
      <c r="GY129" s="256"/>
      <c r="GZ129" s="256"/>
      <c r="HA129" s="256"/>
      <c r="HB129" s="256"/>
      <c r="HC129" s="256"/>
      <c r="HD129" s="256"/>
      <c r="HE129" s="256"/>
      <c r="HF129" s="256"/>
      <c r="HG129" s="256"/>
      <c r="HH129" s="256"/>
      <c r="HI129" s="256"/>
      <c r="HJ129" s="256"/>
      <c r="HK129" s="256"/>
      <c r="HL129" s="256"/>
      <c r="HM129" s="256"/>
      <c r="HN129" s="256"/>
      <c r="HO129" s="256"/>
      <c r="HP129" s="256"/>
      <c r="HQ129" s="256"/>
      <c r="HR129" s="256"/>
      <c r="HS129" s="256"/>
      <c r="HT129" s="256"/>
      <c r="HU129" s="245"/>
      <c r="HV129" s="246"/>
      <c r="HW129" s="247"/>
      <c r="HX129" s="248"/>
      <c r="HY129" s="248"/>
      <c r="HZ129" s="248"/>
      <c r="IA129" s="248"/>
      <c r="IB129" s="248"/>
      <c r="IC129" s="248"/>
      <c r="ID129" s="248"/>
      <c r="IE129" s="256"/>
      <c r="IF129" s="256"/>
      <c r="IG129" s="256"/>
      <c r="IH129" s="256"/>
      <c r="II129" s="256"/>
      <c r="IJ129" s="256"/>
      <c r="IK129" s="256"/>
      <c r="IL129" s="256"/>
      <c r="IM129" s="256"/>
      <c r="IN129" s="256"/>
      <c r="IO129" s="256"/>
      <c r="IP129" s="256"/>
    </row>
    <row r="130" spans="1:250" s="50" customFormat="1" ht="13.8" hidden="1" thickBot="1" x14ac:dyDescent="0.3">
      <c r="A130" s="301"/>
      <c r="B130" s="302" t="s">
        <v>273</v>
      </c>
      <c r="C130" s="303"/>
      <c r="D130" s="304"/>
      <c r="E130" s="305"/>
      <c r="F130" s="305"/>
      <c r="G130" s="306"/>
      <c r="H130" s="305"/>
      <c r="I130" s="307">
        <f>SUM(I131:I134)</f>
        <v>0</v>
      </c>
      <c r="J130" s="308">
        <f t="shared" ref="J130:AG130" si="35">SUM(J131:J134)</f>
        <v>0</v>
      </c>
      <c r="K130" s="308">
        <f t="shared" si="35"/>
        <v>0</v>
      </c>
      <c r="L130" s="308">
        <f t="shared" si="35"/>
        <v>0</v>
      </c>
      <c r="M130" s="308">
        <f t="shared" si="35"/>
        <v>0</v>
      </c>
      <c r="N130" s="308">
        <f t="shared" si="35"/>
        <v>0</v>
      </c>
      <c r="O130" s="309">
        <f t="shared" si="35"/>
        <v>0</v>
      </c>
      <c r="P130" s="310">
        <f t="shared" si="35"/>
        <v>0</v>
      </c>
      <c r="Q130" s="311">
        <f t="shared" si="35"/>
        <v>0</v>
      </c>
      <c r="R130" s="312">
        <f t="shared" si="35"/>
        <v>0</v>
      </c>
      <c r="S130" s="312">
        <f t="shared" si="35"/>
        <v>0</v>
      </c>
      <c r="T130" s="312">
        <f t="shared" si="35"/>
        <v>0</v>
      </c>
      <c r="U130" s="312">
        <f t="shared" si="35"/>
        <v>0</v>
      </c>
      <c r="V130" s="312">
        <f t="shared" si="35"/>
        <v>0</v>
      </c>
      <c r="W130" s="311">
        <f t="shared" si="35"/>
        <v>0</v>
      </c>
      <c r="X130" s="313">
        <f t="shared" si="35"/>
        <v>0</v>
      </c>
      <c r="Y130" s="314">
        <f t="shared" si="35"/>
        <v>0</v>
      </c>
      <c r="Z130" s="315">
        <f t="shared" si="35"/>
        <v>0</v>
      </c>
      <c r="AA130" s="314">
        <f t="shared" si="35"/>
        <v>0</v>
      </c>
      <c r="AB130" s="315">
        <f t="shared" si="35"/>
        <v>0</v>
      </c>
      <c r="AC130" s="316">
        <f t="shared" si="35"/>
        <v>0</v>
      </c>
      <c r="AD130" s="315">
        <f t="shared" si="35"/>
        <v>0</v>
      </c>
      <c r="AE130" s="316">
        <f t="shared" si="35"/>
        <v>0</v>
      </c>
      <c r="AF130" s="315">
        <f t="shared" si="35"/>
        <v>0</v>
      </c>
      <c r="AG130" s="316">
        <f t="shared" si="35"/>
        <v>0</v>
      </c>
    </row>
    <row r="131" spans="1:250" s="28" customFormat="1" ht="13.8" hidden="1" thickBot="1" x14ac:dyDescent="0.3">
      <c r="A131" s="301"/>
      <c r="B131" s="317" t="s">
        <v>274</v>
      </c>
      <c r="C131" s="318" t="s">
        <v>209</v>
      </c>
      <c r="D131" s="304"/>
      <c r="E131" s="305"/>
      <c r="F131" s="305"/>
      <c r="G131" s="306"/>
      <c r="H131" s="305"/>
      <c r="I131" s="319">
        <f>X131*36</f>
        <v>0</v>
      </c>
      <c r="J131" s="305"/>
      <c r="K131" s="320">
        <f>P131*P$34+Q131*Q$34+R131*R$34+S131*S$34+T131*T$34+U131*U$34+V131*V$34+W131*W$34</f>
        <v>0</v>
      </c>
      <c r="L131" s="305"/>
      <c r="M131" s="305"/>
      <c r="N131" s="305"/>
      <c r="O131" s="321">
        <f>I131-K131</f>
        <v>0</v>
      </c>
      <c r="P131" s="304"/>
      <c r="Q131" s="305"/>
      <c r="R131" s="305"/>
      <c r="S131" s="305"/>
      <c r="T131" s="305"/>
      <c r="U131" s="305"/>
      <c r="V131" s="305"/>
      <c r="W131" s="305"/>
      <c r="X131" s="322"/>
      <c r="Y131" s="306"/>
      <c r="Z131" s="323"/>
      <c r="AA131" s="306"/>
      <c r="AB131" s="323"/>
      <c r="AC131" s="324"/>
      <c r="AD131" s="323"/>
      <c r="AE131" s="324"/>
      <c r="AF131" s="323"/>
      <c r="AG131" s="324"/>
    </row>
    <row r="132" spans="1:250" s="28" customFormat="1" ht="13.8" hidden="1" thickBot="1" x14ac:dyDescent="0.3">
      <c r="A132" s="301"/>
      <c r="B132" s="317" t="s">
        <v>275</v>
      </c>
      <c r="C132" s="318" t="s">
        <v>211</v>
      </c>
      <c r="D132" s="304"/>
      <c r="E132" s="305"/>
      <c r="F132" s="305"/>
      <c r="G132" s="306"/>
      <c r="H132" s="305"/>
      <c r="I132" s="319">
        <f>X132*36</f>
        <v>0</v>
      </c>
      <c r="J132" s="305"/>
      <c r="K132" s="320">
        <f>P132*P$34+Q132*Q$34+R132*R$34+S132*S$34+T132*T$34+U132*U$34+V132*V$34+W132*W$34</f>
        <v>0</v>
      </c>
      <c r="L132" s="305"/>
      <c r="M132" s="305"/>
      <c r="N132" s="305"/>
      <c r="O132" s="321">
        <f>I132-K132</f>
        <v>0</v>
      </c>
      <c r="P132" s="304"/>
      <c r="Q132" s="305"/>
      <c r="R132" s="305"/>
      <c r="S132" s="305"/>
      <c r="T132" s="305"/>
      <c r="U132" s="305"/>
      <c r="V132" s="305"/>
      <c r="W132" s="305"/>
      <c r="X132" s="322"/>
      <c r="Y132" s="306"/>
      <c r="Z132" s="323"/>
      <c r="AA132" s="306"/>
      <c r="AB132" s="323"/>
      <c r="AC132" s="324"/>
      <c r="AD132" s="323"/>
      <c r="AE132" s="324"/>
      <c r="AF132" s="323"/>
      <c r="AG132" s="324"/>
    </row>
    <row r="133" spans="1:250" s="28" customFormat="1" ht="13.8" hidden="1" thickBot="1" x14ac:dyDescent="0.3">
      <c r="A133" s="301"/>
      <c r="B133" s="317" t="s">
        <v>276</v>
      </c>
      <c r="C133" s="318" t="s">
        <v>213</v>
      </c>
      <c r="D133" s="304"/>
      <c r="E133" s="305"/>
      <c r="F133" s="305"/>
      <c r="G133" s="306"/>
      <c r="H133" s="305"/>
      <c r="I133" s="319">
        <f>X133*36</f>
        <v>0</v>
      </c>
      <c r="J133" s="305"/>
      <c r="K133" s="320">
        <f>P133*P$34+Q133*Q$34+R133*R$34+S133*S$34+T133*T$34+U133*U$34+V133*V$34+W133*W$34</f>
        <v>0</v>
      </c>
      <c r="L133" s="305"/>
      <c r="M133" s="305"/>
      <c r="N133" s="305"/>
      <c r="O133" s="321">
        <f>I133-K133</f>
        <v>0</v>
      </c>
      <c r="P133" s="304"/>
      <c r="Q133" s="305"/>
      <c r="R133" s="305"/>
      <c r="S133" s="305"/>
      <c r="T133" s="305"/>
      <c r="U133" s="305"/>
      <c r="V133" s="305"/>
      <c r="W133" s="305"/>
      <c r="X133" s="322"/>
      <c r="Y133" s="306"/>
      <c r="Z133" s="323"/>
      <c r="AA133" s="306"/>
      <c r="AB133" s="323"/>
      <c r="AC133" s="324"/>
      <c r="AD133" s="323"/>
      <c r="AE133" s="324"/>
      <c r="AF133" s="323"/>
      <c r="AG133" s="324"/>
    </row>
    <row r="134" spans="1:250" s="50" customFormat="1" ht="13.8" hidden="1" thickBot="1" x14ac:dyDescent="0.3">
      <c r="A134" s="325">
        <v>44</v>
      </c>
      <c r="B134" s="317" t="s">
        <v>277</v>
      </c>
      <c r="C134" s="318" t="s">
        <v>220</v>
      </c>
      <c r="D134" s="326"/>
      <c r="E134" s="327"/>
      <c r="F134" s="327"/>
      <c r="G134" s="328"/>
      <c r="H134" s="327"/>
      <c r="I134" s="319">
        <f>X134*36</f>
        <v>0</v>
      </c>
      <c r="J134" s="320"/>
      <c r="K134" s="320">
        <f>P134*P$34+Q134*Q$34+R134*R$34+S134*S$34+T134*T$34+U134*U$34+V134*V$34+W134*W$34</f>
        <v>0</v>
      </c>
      <c r="L134" s="305"/>
      <c r="M134" s="305"/>
      <c r="N134" s="320"/>
      <c r="O134" s="321">
        <f>I134-K134</f>
        <v>0</v>
      </c>
      <c r="P134" s="329"/>
      <c r="Q134" s="320"/>
      <c r="R134" s="320"/>
      <c r="S134" s="320"/>
      <c r="T134" s="320"/>
      <c r="U134" s="320"/>
      <c r="V134" s="320"/>
      <c r="W134" s="320"/>
      <c r="X134" s="330"/>
      <c r="Y134" s="328"/>
      <c r="Z134" s="331"/>
      <c r="AA134" s="328"/>
      <c r="AB134" s="331"/>
      <c r="AC134" s="332"/>
      <c r="AD134" s="331"/>
      <c r="AE134" s="332"/>
      <c r="AF134" s="331"/>
      <c r="AG134" s="332"/>
    </row>
    <row r="135" spans="1:250" s="202" customFormat="1" ht="13.8" hidden="1" thickBot="1" x14ac:dyDescent="0.3">
      <c r="A135" s="333"/>
      <c r="B135" s="334" t="s">
        <v>246</v>
      </c>
      <c r="C135" s="335"/>
      <c r="D135" s="336"/>
      <c r="E135" s="337"/>
      <c r="F135" s="337"/>
      <c r="G135" s="338"/>
      <c r="H135" s="337"/>
      <c r="I135" s="339">
        <f>SUM(I136:I136)</f>
        <v>0</v>
      </c>
      <c r="J135" s="337"/>
      <c r="K135" s="337">
        <f t="shared" ref="K135:R135" si="36">SUM(K136:K136)</f>
        <v>0</v>
      </c>
      <c r="L135" s="337"/>
      <c r="M135" s="337"/>
      <c r="N135" s="337"/>
      <c r="O135" s="340">
        <f t="shared" si="36"/>
        <v>0</v>
      </c>
      <c r="P135" s="336">
        <f t="shared" si="36"/>
        <v>0</v>
      </c>
      <c r="Q135" s="337">
        <f t="shared" si="36"/>
        <v>0</v>
      </c>
      <c r="R135" s="337">
        <f t="shared" si="36"/>
        <v>0</v>
      </c>
      <c r="S135" s="337"/>
      <c r="T135" s="337"/>
      <c r="U135" s="337"/>
      <c r="V135" s="337"/>
      <c r="W135" s="337"/>
      <c r="X135" s="341"/>
      <c r="Y135" s="338"/>
      <c r="Z135" s="342"/>
      <c r="AA135" s="338"/>
      <c r="AB135" s="342"/>
      <c r="AC135" s="343"/>
      <c r="AD135" s="342"/>
      <c r="AE135" s="343"/>
      <c r="AF135" s="342"/>
      <c r="AG135" s="343"/>
    </row>
    <row r="136" spans="1:250" s="50" customFormat="1" ht="13.8" hidden="1" thickBot="1" x14ac:dyDescent="0.3">
      <c r="A136" s="325">
        <v>45</v>
      </c>
      <c r="B136" s="317" t="s">
        <v>248</v>
      </c>
      <c r="C136" s="344"/>
      <c r="D136" s="326"/>
      <c r="E136" s="327"/>
      <c r="F136" s="327"/>
      <c r="G136" s="328"/>
      <c r="H136" s="327"/>
      <c r="I136" s="319">
        <f>X136*36</f>
        <v>0</v>
      </c>
      <c r="J136" s="320"/>
      <c r="K136" s="320">
        <f>P136*P$34+Q136*Q$34+R136*R$34+S136*S$34+T136*T$34+U136*U$34+V136*V$34+W136*W$34</f>
        <v>0</v>
      </c>
      <c r="L136" s="320"/>
      <c r="M136" s="320"/>
      <c r="N136" s="320"/>
      <c r="O136" s="321">
        <f>I136-K136</f>
        <v>0</v>
      </c>
      <c r="P136" s="329"/>
      <c r="Q136" s="320"/>
      <c r="R136" s="320"/>
      <c r="S136" s="320"/>
      <c r="T136" s="320"/>
      <c r="U136" s="320"/>
      <c r="V136" s="320"/>
      <c r="W136" s="320"/>
      <c r="X136" s="330"/>
      <c r="Y136" s="328"/>
      <c r="Z136" s="331"/>
      <c r="AA136" s="328"/>
      <c r="AB136" s="331"/>
      <c r="AC136" s="332"/>
      <c r="AD136" s="331"/>
      <c r="AE136" s="332"/>
      <c r="AF136" s="331"/>
      <c r="AG136" s="332"/>
    </row>
    <row r="137" spans="1:250" s="202" customFormat="1" ht="48" customHeight="1" thickTop="1" thickBot="1" x14ac:dyDescent="0.3">
      <c r="A137" s="239"/>
      <c r="B137" s="512" t="s">
        <v>278</v>
      </c>
      <c r="C137" s="513"/>
      <c r="D137" s="242"/>
      <c r="E137" s="243"/>
      <c r="F137" s="243"/>
      <c r="G137" s="244"/>
      <c r="H137" s="243"/>
      <c r="I137" s="296">
        <f t="shared" ref="I137:AG137" si="37">I138+I147+I149+I142+I154+I140</f>
        <v>1944</v>
      </c>
      <c r="J137" s="243">
        <f t="shared" si="37"/>
        <v>0</v>
      </c>
      <c r="K137" s="243">
        <f t="shared" si="37"/>
        <v>903</v>
      </c>
      <c r="L137" s="243">
        <f t="shared" si="37"/>
        <v>490</v>
      </c>
      <c r="M137" s="243">
        <f t="shared" si="37"/>
        <v>413</v>
      </c>
      <c r="N137" s="243">
        <f t="shared" si="37"/>
        <v>0</v>
      </c>
      <c r="O137" s="297">
        <f t="shared" si="37"/>
        <v>1041</v>
      </c>
      <c r="P137" s="242">
        <f t="shared" si="37"/>
        <v>0</v>
      </c>
      <c r="Q137" s="243">
        <f t="shared" si="37"/>
        <v>0</v>
      </c>
      <c r="R137" s="243">
        <f t="shared" si="37"/>
        <v>0</v>
      </c>
      <c r="S137" s="243">
        <f t="shared" si="37"/>
        <v>14</v>
      </c>
      <c r="T137" s="243">
        <f t="shared" si="37"/>
        <v>15</v>
      </c>
      <c r="U137" s="243">
        <f t="shared" si="37"/>
        <v>14</v>
      </c>
      <c r="V137" s="243">
        <f t="shared" si="37"/>
        <v>14</v>
      </c>
      <c r="W137" s="243">
        <f t="shared" si="37"/>
        <v>12</v>
      </c>
      <c r="X137" s="298">
        <f t="shared" si="37"/>
        <v>54</v>
      </c>
      <c r="Y137" s="244">
        <f t="shared" si="37"/>
        <v>0</v>
      </c>
      <c r="Z137" s="299">
        <f t="shared" si="37"/>
        <v>0</v>
      </c>
      <c r="AA137" s="244">
        <f t="shared" si="37"/>
        <v>0</v>
      </c>
      <c r="AB137" s="299">
        <f t="shared" si="37"/>
        <v>0</v>
      </c>
      <c r="AC137" s="300">
        <f t="shared" si="37"/>
        <v>5</v>
      </c>
      <c r="AD137" s="299">
        <f t="shared" si="37"/>
        <v>15</v>
      </c>
      <c r="AE137" s="300">
        <f t="shared" si="37"/>
        <v>14</v>
      </c>
      <c r="AF137" s="299">
        <f t="shared" si="37"/>
        <v>11</v>
      </c>
      <c r="AG137" s="300">
        <f t="shared" si="37"/>
        <v>9</v>
      </c>
      <c r="AH137" s="202" t="s">
        <v>279</v>
      </c>
    </row>
    <row r="138" spans="1:250" s="347" customFormat="1" ht="56.25" customHeight="1" thickTop="1" x14ac:dyDescent="0.25">
      <c r="A138" s="345"/>
      <c r="B138" s="191" t="s">
        <v>267</v>
      </c>
      <c r="C138" s="346" t="s">
        <v>280</v>
      </c>
      <c r="D138" s="146"/>
      <c r="E138" s="144"/>
      <c r="F138" s="144"/>
      <c r="G138" s="148"/>
      <c r="H138" s="144"/>
      <c r="I138" s="212">
        <f>SUM(I139:I139)</f>
        <v>108</v>
      </c>
      <c r="J138" s="213">
        <f t="shared" ref="J138:AG138" si="38">SUM(J139:J139)</f>
        <v>0</v>
      </c>
      <c r="K138" s="213">
        <f t="shared" si="38"/>
        <v>48</v>
      </c>
      <c r="L138" s="213">
        <f t="shared" si="38"/>
        <v>24</v>
      </c>
      <c r="M138" s="213">
        <f t="shared" si="38"/>
        <v>24</v>
      </c>
      <c r="N138" s="213">
        <f t="shared" si="38"/>
        <v>0</v>
      </c>
      <c r="O138" s="214">
        <f t="shared" si="38"/>
        <v>60</v>
      </c>
      <c r="P138" s="259">
        <f t="shared" si="38"/>
        <v>0</v>
      </c>
      <c r="Q138" s="260">
        <f t="shared" si="38"/>
        <v>0</v>
      </c>
      <c r="R138" s="261">
        <f t="shared" si="38"/>
        <v>0</v>
      </c>
      <c r="S138" s="261">
        <f t="shared" si="38"/>
        <v>8</v>
      </c>
      <c r="T138" s="261">
        <f t="shared" si="38"/>
        <v>0</v>
      </c>
      <c r="U138" s="261">
        <f t="shared" si="38"/>
        <v>0</v>
      </c>
      <c r="V138" s="261">
        <f t="shared" si="38"/>
        <v>0</v>
      </c>
      <c r="W138" s="260">
        <f t="shared" si="38"/>
        <v>0</v>
      </c>
      <c r="X138" s="177">
        <f t="shared" si="38"/>
        <v>3</v>
      </c>
      <c r="Y138" s="178">
        <f t="shared" si="38"/>
        <v>0</v>
      </c>
      <c r="Z138" s="167">
        <f t="shared" si="38"/>
        <v>0</v>
      </c>
      <c r="AA138" s="178">
        <f t="shared" si="38"/>
        <v>0</v>
      </c>
      <c r="AB138" s="167">
        <f t="shared" si="38"/>
        <v>0</v>
      </c>
      <c r="AC138" s="168">
        <f t="shared" si="38"/>
        <v>3</v>
      </c>
      <c r="AD138" s="167">
        <f t="shared" si="38"/>
        <v>0</v>
      </c>
      <c r="AE138" s="168">
        <f t="shared" si="38"/>
        <v>0</v>
      </c>
      <c r="AF138" s="167">
        <f t="shared" si="38"/>
        <v>0</v>
      </c>
      <c r="AG138" s="168">
        <f t="shared" si="38"/>
        <v>0</v>
      </c>
    </row>
    <row r="139" spans="1:250" s="351" customFormat="1" ht="15.75" customHeight="1" x14ac:dyDescent="0.25">
      <c r="A139" s="348">
        <v>66</v>
      </c>
      <c r="B139" s="152" t="s">
        <v>269</v>
      </c>
      <c r="C139" s="349" t="s">
        <v>281</v>
      </c>
      <c r="D139" s="210">
        <v>4</v>
      </c>
      <c r="E139" s="156"/>
      <c r="F139" s="156"/>
      <c r="G139" s="157"/>
      <c r="H139" s="156"/>
      <c r="I139" s="267">
        <f>X139*36</f>
        <v>108</v>
      </c>
      <c r="J139" s="268"/>
      <c r="K139" s="159">
        <f>P139*P$34+Q139*Q$34+R139*R$34+S139*S$34+T139*T$34+U139*U$34+V139*V$34+W139*W$34</f>
        <v>48</v>
      </c>
      <c r="L139" s="268">
        <v>24</v>
      </c>
      <c r="M139" s="268">
        <v>24</v>
      </c>
      <c r="N139" s="268"/>
      <c r="O139" s="269">
        <f>I139-K139</f>
        <v>60</v>
      </c>
      <c r="P139" s="270"/>
      <c r="Q139" s="268"/>
      <c r="R139" s="268"/>
      <c r="S139" s="268">
        <v>8</v>
      </c>
      <c r="T139" s="268"/>
      <c r="U139" s="268"/>
      <c r="V139" s="268"/>
      <c r="W139" s="268"/>
      <c r="X139" s="271">
        <v>3</v>
      </c>
      <c r="Y139" s="272"/>
      <c r="Z139" s="273"/>
      <c r="AA139" s="142"/>
      <c r="AB139" s="273"/>
      <c r="AC139" s="274">
        <v>3</v>
      </c>
      <c r="AD139" s="273"/>
      <c r="AE139" s="274"/>
      <c r="AF139" s="273"/>
      <c r="AG139" s="274"/>
      <c r="AH139" s="350" t="s">
        <v>282</v>
      </c>
    </row>
    <row r="140" spans="1:250" s="50" customFormat="1" ht="15" customHeight="1" x14ac:dyDescent="0.25">
      <c r="A140" s="151"/>
      <c r="B140" s="191" t="s">
        <v>283</v>
      </c>
      <c r="C140" s="181" t="s">
        <v>234</v>
      </c>
      <c r="D140" s="263"/>
      <c r="E140" s="163"/>
      <c r="F140" s="264"/>
      <c r="G140" s="178"/>
      <c r="H140" s="163"/>
      <c r="I140" s="212">
        <f>SUM(I141:I141)</f>
        <v>72</v>
      </c>
      <c r="J140" s="213">
        <f t="shared" ref="J140:AG140" si="39">SUM(J141:J141)</f>
        <v>0</v>
      </c>
      <c r="K140" s="213">
        <f t="shared" si="39"/>
        <v>36</v>
      </c>
      <c r="L140" s="213">
        <f t="shared" si="39"/>
        <v>18</v>
      </c>
      <c r="M140" s="213">
        <f t="shared" si="39"/>
        <v>18</v>
      </c>
      <c r="N140" s="213">
        <f t="shared" si="39"/>
        <v>0</v>
      </c>
      <c r="O140" s="214">
        <f t="shared" si="39"/>
        <v>36</v>
      </c>
      <c r="P140" s="259">
        <f t="shared" si="39"/>
        <v>0</v>
      </c>
      <c r="Q140" s="260">
        <f t="shared" si="39"/>
        <v>0</v>
      </c>
      <c r="R140" s="261">
        <f t="shared" si="39"/>
        <v>0</v>
      </c>
      <c r="S140" s="261">
        <f t="shared" si="39"/>
        <v>6</v>
      </c>
      <c r="T140" s="261">
        <f t="shared" si="39"/>
        <v>0</v>
      </c>
      <c r="U140" s="261">
        <f t="shared" si="39"/>
        <v>0</v>
      </c>
      <c r="V140" s="261">
        <f t="shared" si="39"/>
        <v>0</v>
      </c>
      <c r="W140" s="260">
        <f t="shared" si="39"/>
        <v>0</v>
      </c>
      <c r="X140" s="177">
        <f t="shared" si="39"/>
        <v>2</v>
      </c>
      <c r="Y140" s="178">
        <f t="shared" si="39"/>
        <v>0</v>
      </c>
      <c r="Z140" s="167">
        <f t="shared" si="39"/>
        <v>0</v>
      </c>
      <c r="AA140" s="178">
        <f t="shared" si="39"/>
        <v>0</v>
      </c>
      <c r="AB140" s="167">
        <f t="shared" si="39"/>
        <v>0</v>
      </c>
      <c r="AC140" s="168">
        <f t="shared" si="39"/>
        <v>2</v>
      </c>
      <c r="AD140" s="167">
        <f t="shared" si="39"/>
        <v>0</v>
      </c>
      <c r="AE140" s="168">
        <f t="shared" si="39"/>
        <v>0</v>
      </c>
      <c r="AF140" s="167">
        <f t="shared" si="39"/>
        <v>0</v>
      </c>
      <c r="AG140" s="168">
        <f t="shared" si="39"/>
        <v>0</v>
      </c>
    </row>
    <row r="141" spans="1:250" s="50" customFormat="1" ht="15" customHeight="1" x14ac:dyDescent="0.25">
      <c r="A141" s="151">
        <v>67</v>
      </c>
      <c r="B141" s="152" t="s">
        <v>284</v>
      </c>
      <c r="C141" s="184" t="s">
        <v>234</v>
      </c>
      <c r="D141" s="262"/>
      <c r="E141" s="156">
        <v>4</v>
      </c>
      <c r="F141" s="265"/>
      <c r="G141" s="157"/>
      <c r="H141" s="156"/>
      <c r="I141" s="158">
        <f>X141*36</f>
        <v>72</v>
      </c>
      <c r="J141" s="162"/>
      <c r="K141" s="159">
        <f>P141*P$34+Q141*Q$34+R141*R$34+S141*S$34+T141*T$34+U141*U$34+V141*V$34+W141*W$34</f>
        <v>36</v>
      </c>
      <c r="L141" s="162">
        <v>18</v>
      </c>
      <c r="M141" s="162">
        <v>18</v>
      </c>
      <c r="N141" s="162"/>
      <c r="O141" s="160">
        <f>I141-K141</f>
        <v>36</v>
      </c>
      <c r="P141" s="161"/>
      <c r="Q141" s="162"/>
      <c r="R141" s="162"/>
      <c r="S141" s="162">
        <v>6</v>
      </c>
      <c r="T141" s="162"/>
      <c r="U141" s="162"/>
      <c r="V141" s="162"/>
      <c r="W141" s="162"/>
      <c r="X141" s="164">
        <v>2</v>
      </c>
      <c r="Y141" s="157"/>
      <c r="Z141" s="165"/>
      <c r="AA141" s="157"/>
      <c r="AB141" s="165"/>
      <c r="AC141" s="166">
        <v>2</v>
      </c>
      <c r="AD141" s="165"/>
      <c r="AE141" s="166"/>
      <c r="AF141" s="165"/>
      <c r="AG141" s="166"/>
      <c r="AH141" s="50" t="s">
        <v>236</v>
      </c>
    </row>
    <row r="142" spans="1:250" s="50" customFormat="1" ht="39" customHeight="1" x14ac:dyDescent="0.25">
      <c r="A142" s="151"/>
      <c r="B142" s="352" t="s">
        <v>285</v>
      </c>
      <c r="C142" s="181" t="s">
        <v>286</v>
      </c>
      <c r="D142" s="263"/>
      <c r="E142" s="163"/>
      <c r="F142" s="264"/>
      <c r="G142" s="178"/>
      <c r="H142" s="163"/>
      <c r="I142" s="212">
        <f>SUM(I143:I146)</f>
        <v>828</v>
      </c>
      <c r="J142" s="213">
        <f t="shared" ref="J142:AG142" si="40">SUM(J143:J146)</f>
        <v>0</v>
      </c>
      <c r="K142" s="213">
        <f t="shared" si="40"/>
        <v>383</v>
      </c>
      <c r="L142" s="213">
        <f t="shared" si="40"/>
        <v>209</v>
      </c>
      <c r="M142" s="213">
        <f t="shared" si="40"/>
        <v>174</v>
      </c>
      <c r="N142" s="213">
        <f t="shared" si="40"/>
        <v>0</v>
      </c>
      <c r="O142" s="214">
        <f t="shared" si="40"/>
        <v>445</v>
      </c>
      <c r="P142" s="259">
        <f t="shared" si="40"/>
        <v>0</v>
      </c>
      <c r="Q142" s="260">
        <f t="shared" si="40"/>
        <v>0</v>
      </c>
      <c r="R142" s="261">
        <f t="shared" si="40"/>
        <v>0</v>
      </c>
      <c r="S142" s="261">
        <f t="shared" si="40"/>
        <v>0</v>
      </c>
      <c r="T142" s="261">
        <f t="shared" si="40"/>
        <v>4</v>
      </c>
      <c r="U142" s="261">
        <f t="shared" si="40"/>
        <v>6</v>
      </c>
      <c r="V142" s="261">
        <f t="shared" si="40"/>
        <v>9</v>
      </c>
      <c r="W142" s="260">
        <f t="shared" si="40"/>
        <v>8</v>
      </c>
      <c r="X142" s="177">
        <f t="shared" si="40"/>
        <v>23</v>
      </c>
      <c r="Y142" s="178">
        <f t="shared" si="40"/>
        <v>0</v>
      </c>
      <c r="Z142" s="167">
        <f t="shared" si="40"/>
        <v>0</v>
      </c>
      <c r="AA142" s="178">
        <f t="shared" si="40"/>
        <v>0</v>
      </c>
      <c r="AB142" s="167">
        <f t="shared" si="40"/>
        <v>0</v>
      </c>
      <c r="AC142" s="168">
        <f t="shared" si="40"/>
        <v>0</v>
      </c>
      <c r="AD142" s="167">
        <f t="shared" si="40"/>
        <v>4</v>
      </c>
      <c r="AE142" s="168">
        <f t="shared" si="40"/>
        <v>6</v>
      </c>
      <c r="AF142" s="167">
        <f t="shared" si="40"/>
        <v>7</v>
      </c>
      <c r="AG142" s="168">
        <f t="shared" si="40"/>
        <v>6</v>
      </c>
    </row>
    <row r="143" spans="1:250" s="50" customFormat="1" ht="33" customHeight="1" x14ac:dyDescent="0.25">
      <c r="A143" s="151">
        <v>68</v>
      </c>
      <c r="B143" s="353" t="s">
        <v>287</v>
      </c>
      <c r="C143" s="184" t="s">
        <v>288</v>
      </c>
      <c r="D143" s="262" t="s">
        <v>289</v>
      </c>
      <c r="E143" s="156">
        <v>5</v>
      </c>
      <c r="F143" s="265"/>
      <c r="G143" s="157"/>
      <c r="H143" s="156"/>
      <c r="I143" s="158">
        <f>X143*36</f>
        <v>252</v>
      </c>
      <c r="J143" s="162"/>
      <c r="K143" s="159">
        <f>P143*P$34+Q143*Q$34+R143*R$34+S143*S$34+T143*T$34+U143*U$34+V143*V$34+W143*W$34</f>
        <v>119</v>
      </c>
      <c r="L143" s="162">
        <v>68</v>
      </c>
      <c r="M143" s="162">
        <v>51</v>
      </c>
      <c r="N143" s="162"/>
      <c r="O143" s="160">
        <f>I143-K143</f>
        <v>133</v>
      </c>
      <c r="P143" s="161"/>
      <c r="Q143" s="162"/>
      <c r="R143" s="162"/>
      <c r="S143" s="162"/>
      <c r="T143" s="162">
        <v>4</v>
      </c>
      <c r="U143" s="162">
        <v>3</v>
      </c>
      <c r="V143" s="162"/>
      <c r="W143" s="162"/>
      <c r="X143" s="164">
        <v>7</v>
      </c>
      <c r="Y143" s="157"/>
      <c r="Z143" s="165"/>
      <c r="AA143" s="157"/>
      <c r="AB143" s="165"/>
      <c r="AC143" s="166"/>
      <c r="AD143" s="165">
        <v>4</v>
      </c>
      <c r="AE143" s="166">
        <v>3</v>
      </c>
      <c r="AF143" s="165"/>
      <c r="AG143" s="166"/>
    </row>
    <row r="144" spans="1:250" s="50" customFormat="1" ht="26.4" x14ac:dyDescent="0.25">
      <c r="A144" s="151">
        <v>69</v>
      </c>
      <c r="B144" s="353" t="s">
        <v>290</v>
      </c>
      <c r="C144" s="184" t="s">
        <v>291</v>
      </c>
      <c r="D144" s="262" t="s">
        <v>292</v>
      </c>
      <c r="E144" s="156">
        <v>6</v>
      </c>
      <c r="F144" s="265"/>
      <c r="G144" s="157"/>
      <c r="H144" s="156"/>
      <c r="I144" s="158">
        <f>X144*36</f>
        <v>216</v>
      </c>
      <c r="J144" s="162"/>
      <c r="K144" s="159">
        <f>P144*P$34+Q144*Q$34+R144*R$34+S144*S$34+T144*T$34+U144*U$34+V144*V$34+W144*W$34</f>
        <v>103</v>
      </c>
      <c r="L144" s="162">
        <v>60</v>
      </c>
      <c r="M144" s="162">
        <v>43</v>
      </c>
      <c r="N144" s="162"/>
      <c r="O144" s="160">
        <f>I144-K144</f>
        <v>113</v>
      </c>
      <c r="P144" s="161"/>
      <c r="Q144" s="162"/>
      <c r="R144" s="162"/>
      <c r="S144" s="162"/>
      <c r="T144" s="162"/>
      <c r="U144" s="162">
        <v>3</v>
      </c>
      <c r="V144" s="162">
        <v>4</v>
      </c>
      <c r="W144" s="162"/>
      <c r="X144" s="164">
        <v>6</v>
      </c>
      <c r="Y144" s="157"/>
      <c r="Z144" s="165"/>
      <c r="AA144" s="157"/>
      <c r="AB144" s="165"/>
      <c r="AC144" s="166"/>
      <c r="AD144" s="165"/>
      <c r="AE144" s="166">
        <v>3</v>
      </c>
      <c r="AF144" s="165">
        <v>3</v>
      </c>
      <c r="AG144" s="166"/>
    </row>
    <row r="145" spans="1:250" s="50" customFormat="1" ht="39.6" x14ac:dyDescent="0.25">
      <c r="A145" s="151">
        <v>70</v>
      </c>
      <c r="B145" s="353" t="s">
        <v>293</v>
      </c>
      <c r="C145" s="184" t="s">
        <v>294</v>
      </c>
      <c r="D145" s="262" t="s">
        <v>292</v>
      </c>
      <c r="E145" s="156"/>
      <c r="F145" s="265"/>
      <c r="G145" s="157"/>
      <c r="H145" s="156"/>
      <c r="I145" s="158">
        <f>X145*36</f>
        <v>144</v>
      </c>
      <c r="J145" s="162"/>
      <c r="K145" s="159">
        <f>P145*P$34+Q145*Q$34+R145*R$34+S145*S$34+T145*T$34+U145*U$34+V145*V$34+W145*W$34</f>
        <v>65</v>
      </c>
      <c r="L145" s="162">
        <v>33</v>
      </c>
      <c r="M145" s="162">
        <v>32</v>
      </c>
      <c r="N145" s="162"/>
      <c r="O145" s="160">
        <f>I145-K145</f>
        <v>79</v>
      </c>
      <c r="P145" s="161"/>
      <c r="Q145" s="162"/>
      <c r="R145" s="162"/>
      <c r="S145" s="162"/>
      <c r="T145" s="162"/>
      <c r="U145" s="162"/>
      <c r="V145" s="162">
        <v>5</v>
      </c>
      <c r="W145" s="162"/>
      <c r="X145" s="164">
        <v>4</v>
      </c>
      <c r="Y145" s="157"/>
      <c r="Z145" s="165"/>
      <c r="AA145" s="157"/>
      <c r="AB145" s="165"/>
      <c r="AC145" s="166"/>
      <c r="AD145" s="165"/>
      <c r="AE145" s="166"/>
      <c r="AF145" s="165">
        <v>4</v>
      </c>
      <c r="AG145" s="166"/>
    </row>
    <row r="146" spans="1:250" s="50" customFormat="1" ht="36.75" customHeight="1" x14ac:dyDescent="0.25">
      <c r="A146" s="151">
        <v>71</v>
      </c>
      <c r="B146" s="353" t="s">
        <v>295</v>
      </c>
      <c r="C146" s="184" t="s">
        <v>296</v>
      </c>
      <c r="D146" s="262" t="s">
        <v>79</v>
      </c>
      <c r="E146" s="156"/>
      <c r="F146" s="265"/>
      <c r="G146" s="157"/>
      <c r="H146" s="156"/>
      <c r="I146" s="158">
        <f>X146*36</f>
        <v>216</v>
      </c>
      <c r="J146" s="162"/>
      <c r="K146" s="159">
        <f>P146*P$34+Q146*Q$34+R146*R$34+S146*S$34+T146*T$34+U146*U$34+V146*V$34+W146*W$34</f>
        <v>96</v>
      </c>
      <c r="L146" s="162">
        <v>48</v>
      </c>
      <c r="M146" s="162">
        <v>48</v>
      </c>
      <c r="N146" s="162"/>
      <c r="O146" s="160">
        <f>I146-K146</f>
        <v>120</v>
      </c>
      <c r="P146" s="161"/>
      <c r="Q146" s="162"/>
      <c r="R146" s="162"/>
      <c r="S146" s="162"/>
      <c r="T146" s="162"/>
      <c r="U146" s="162"/>
      <c r="V146" s="162"/>
      <c r="W146" s="162">
        <v>8</v>
      </c>
      <c r="X146" s="164">
        <v>6</v>
      </c>
      <c r="Y146" s="157"/>
      <c r="Z146" s="165"/>
      <c r="AA146" s="157"/>
      <c r="AB146" s="165"/>
      <c r="AC146" s="166"/>
      <c r="AD146" s="165"/>
      <c r="AE146" s="166"/>
      <c r="AF146" s="165"/>
      <c r="AG146" s="166">
        <v>6</v>
      </c>
    </row>
    <row r="147" spans="1:250" s="202" customFormat="1" ht="28.5" customHeight="1" x14ac:dyDescent="0.25">
      <c r="A147" s="354"/>
      <c r="B147" s="352" t="s">
        <v>297</v>
      </c>
      <c r="C147" s="181" t="s">
        <v>298</v>
      </c>
      <c r="D147" s="280"/>
      <c r="E147" s="281"/>
      <c r="F147" s="144"/>
      <c r="G147" s="148"/>
      <c r="H147" s="163"/>
      <c r="I147" s="212">
        <f t="shared" ref="I147:AG147" si="41">SUM(I148:I148)</f>
        <v>144</v>
      </c>
      <c r="J147" s="213">
        <f t="shared" si="41"/>
        <v>0</v>
      </c>
      <c r="K147" s="213">
        <f t="shared" si="41"/>
        <v>68</v>
      </c>
      <c r="L147" s="213">
        <f t="shared" si="41"/>
        <v>34</v>
      </c>
      <c r="M147" s="213">
        <f t="shared" si="41"/>
        <v>34</v>
      </c>
      <c r="N147" s="213">
        <f t="shared" si="41"/>
        <v>0</v>
      </c>
      <c r="O147" s="214">
        <f t="shared" si="41"/>
        <v>76</v>
      </c>
      <c r="P147" s="259">
        <f t="shared" si="41"/>
        <v>0</v>
      </c>
      <c r="Q147" s="260">
        <f t="shared" si="41"/>
        <v>0</v>
      </c>
      <c r="R147" s="261">
        <f t="shared" si="41"/>
        <v>0</v>
      </c>
      <c r="S147" s="261">
        <f t="shared" si="41"/>
        <v>0</v>
      </c>
      <c r="T147" s="261">
        <f t="shared" si="41"/>
        <v>4</v>
      </c>
      <c r="U147" s="261">
        <f t="shared" si="41"/>
        <v>0</v>
      </c>
      <c r="V147" s="261">
        <f t="shared" si="41"/>
        <v>0</v>
      </c>
      <c r="W147" s="260">
        <f t="shared" si="41"/>
        <v>0</v>
      </c>
      <c r="X147" s="177">
        <f t="shared" si="41"/>
        <v>4</v>
      </c>
      <c r="Y147" s="178">
        <f t="shared" si="41"/>
        <v>0</v>
      </c>
      <c r="Z147" s="167">
        <f t="shared" si="41"/>
        <v>0</v>
      </c>
      <c r="AA147" s="178">
        <f t="shared" si="41"/>
        <v>0</v>
      </c>
      <c r="AB147" s="167">
        <f t="shared" si="41"/>
        <v>0</v>
      </c>
      <c r="AC147" s="168">
        <f t="shared" si="41"/>
        <v>0</v>
      </c>
      <c r="AD147" s="167">
        <f t="shared" si="41"/>
        <v>4</v>
      </c>
      <c r="AE147" s="168">
        <f t="shared" si="41"/>
        <v>0</v>
      </c>
      <c r="AF147" s="167">
        <f t="shared" si="41"/>
        <v>0</v>
      </c>
      <c r="AG147" s="168">
        <f t="shared" si="41"/>
        <v>0</v>
      </c>
    </row>
    <row r="148" spans="1:250" s="50" customFormat="1" ht="23.25" customHeight="1" x14ac:dyDescent="0.25">
      <c r="A148" s="151">
        <v>73</v>
      </c>
      <c r="B148" s="353" t="s">
        <v>299</v>
      </c>
      <c r="C148" s="184" t="s">
        <v>298</v>
      </c>
      <c r="D148" s="169">
        <v>5</v>
      </c>
      <c r="E148" s="156"/>
      <c r="F148" s="156"/>
      <c r="G148" s="157"/>
      <c r="H148" s="156"/>
      <c r="I148" s="275">
        <f>X148*36</f>
        <v>144</v>
      </c>
      <c r="J148" s="159"/>
      <c r="K148" s="159">
        <f>P148*P$34+Q148*Q$34+R148*R$34+S148*S$34+T148*T$34+U148*U$34+V148*V$34+W148*W$34</f>
        <v>68</v>
      </c>
      <c r="L148" s="162">
        <v>34</v>
      </c>
      <c r="M148" s="162">
        <v>34</v>
      </c>
      <c r="N148" s="159"/>
      <c r="O148" s="160">
        <f>I148-K148</f>
        <v>76</v>
      </c>
      <c r="P148" s="161"/>
      <c r="Q148" s="162"/>
      <c r="R148" s="162"/>
      <c r="S148" s="162"/>
      <c r="T148" s="162">
        <v>4</v>
      </c>
      <c r="U148" s="162"/>
      <c r="V148" s="162"/>
      <c r="W148" s="162"/>
      <c r="X148" s="164">
        <v>4</v>
      </c>
      <c r="Y148" s="157"/>
      <c r="Z148" s="165"/>
      <c r="AA148" s="157"/>
      <c r="AB148" s="165"/>
      <c r="AC148" s="166"/>
      <c r="AD148" s="165">
        <v>4</v>
      </c>
      <c r="AE148" s="166"/>
      <c r="AF148" s="165"/>
      <c r="AG148" s="166"/>
    </row>
    <row r="149" spans="1:250" s="202" customFormat="1" ht="39.75" customHeight="1" x14ac:dyDescent="0.25">
      <c r="A149" s="354"/>
      <c r="B149" s="352" t="s">
        <v>300</v>
      </c>
      <c r="C149" s="181" t="s">
        <v>301</v>
      </c>
      <c r="D149" s="280"/>
      <c r="E149" s="281"/>
      <c r="F149" s="144"/>
      <c r="G149" s="148"/>
      <c r="H149" s="163"/>
      <c r="I149" s="212">
        <f>SUM(I150:I153)</f>
        <v>468</v>
      </c>
      <c r="J149" s="213">
        <f t="shared" ref="J149:AG149" si="42">SUM(J150:J153)</f>
        <v>0</v>
      </c>
      <c r="K149" s="213">
        <f t="shared" si="42"/>
        <v>221</v>
      </c>
      <c r="L149" s="213">
        <f t="shared" si="42"/>
        <v>119</v>
      </c>
      <c r="M149" s="213">
        <f t="shared" si="42"/>
        <v>102</v>
      </c>
      <c r="N149" s="213">
        <f t="shared" si="42"/>
        <v>0</v>
      </c>
      <c r="O149" s="214">
        <f t="shared" si="42"/>
        <v>247</v>
      </c>
      <c r="P149" s="259">
        <f t="shared" si="42"/>
        <v>0</v>
      </c>
      <c r="Q149" s="260">
        <f t="shared" si="42"/>
        <v>0</v>
      </c>
      <c r="R149" s="261">
        <f t="shared" si="42"/>
        <v>0</v>
      </c>
      <c r="S149" s="261">
        <f t="shared" si="42"/>
        <v>0</v>
      </c>
      <c r="T149" s="261">
        <f t="shared" si="42"/>
        <v>7</v>
      </c>
      <c r="U149" s="261">
        <f t="shared" si="42"/>
        <v>6</v>
      </c>
      <c r="V149" s="261">
        <f t="shared" si="42"/>
        <v>0</v>
      </c>
      <c r="W149" s="260">
        <f t="shared" si="42"/>
        <v>0</v>
      </c>
      <c r="X149" s="177">
        <f t="shared" si="42"/>
        <v>13</v>
      </c>
      <c r="Y149" s="178">
        <f t="shared" si="42"/>
        <v>0</v>
      </c>
      <c r="Z149" s="167">
        <f t="shared" si="42"/>
        <v>0</v>
      </c>
      <c r="AA149" s="178">
        <f t="shared" si="42"/>
        <v>0</v>
      </c>
      <c r="AB149" s="167">
        <f t="shared" si="42"/>
        <v>0</v>
      </c>
      <c r="AC149" s="168">
        <f t="shared" si="42"/>
        <v>0</v>
      </c>
      <c r="AD149" s="167">
        <f t="shared" si="42"/>
        <v>7</v>
      </c>
      <c r="AE149" s="168">
        <f t="shared" si="42"/>
        <v>6</v>
      </c>
      <c r="AF149" s="167">
        <f t="shared" si="42"/>
        <v>0</v>
      </c>
      <c r="AG149" s="168">
        <f t="shared" si="42"/>
        <v>0</v>
      </c>
    </row>
    <row r="150" spans="1:250" s="28" customFormat="1" ht="30.75" customHeight="1" x14ac:dyDescent="0.25">
      <c r="A150" s="136">
        <v>74</v>
      </c>
      <c r="B150" s="353" t="s">
        <v>302</v>
      </c>
      <c r="C150" s="184" t="s">
        <v>303</v>
      </c>
      <c r="D150" s="282"/>
      <c r="E150" s="283">
        <v>5</v>
      </c>
      <c r="F150" s="141"/>
      <c r="G150" s="142"/>
      <c r="H150" s="156"/>
      <c r="I150" s="275">
        <f>X150*36</f>
        <v>144</v>
      </c>
      <c r="J150" s="162"/>
      <c r="K150" s="159">
        <f>P150*P$34+Q150*Q$34+R150*R$34+S150*S$34+T150*T$34+U150*U$34+V150*V$34+W150*W$34</f>
        <v>68</v>
      </c>
      <c r="L150" s="162">
        <v>34</v>
      </c>
      <c r="M150" s="162">
        <v>34</v>
      </c>
      <c r="N150" s="162"/>
      <c r="O150" s="160">
        <f>I150-K150</f>
        <v>76</v>
      </c>
      <c r="P150" s="284"/>
      <c r="Q150" s="285"/>
      <c r="R150" s="286"/>
      <c r="S150" s="286"/>
      <c r="T150" s="286">
        <v>4</v>
      </c>
      <c r="U150" s="286"/>
      <c r="V150" s="286"/>
      <c r="W150" s="285"/>
      <c r="X150" s="164">
        <v>4</v>
      </c>
      <c r="Y150" s="157"/>
      <c r="Z150" s="165"/>
      <c r="AA150" s="157"/>
      <c r="AB150" s="165"/>
      <c r="AC150" s="166"/>
      <c r="AD150" s="165">
        <v>4</v>
      </c>
      <c r="AE150" s="166"/>
      <c r="AF150" s="165"/>
      <c r="AG150" s="166"/>
    </row>
    <row r="151" spans="1:250" s="28" customFormat="1" ht="30.75" customHeight="1" x14ac:dyDescent="0.25">
      <c r="A151" s="136">
        <v>75</v>
      </c>
      <c r="B151" s="353" t="s">
        <v>304</v>
      </c>
      <c r="C151" s="355" t="s">
        <v>305</v>
      </c>
      <c r="D151" s="282"/>
      <c r="E151" s="283">
        <v>6</v>
      </c>
      <c r="F151" s="141"/>
      <c r="G151" s="142"/>
      <c r="H151" s="156"/>
      <c r="I151" s="275">
        <f>X151*36</f>
        <v>72</v>
      </c>
      <c r="J151" s="162"/>
      <c r="K151" s="159">
        <f>P151*P$34+Q151*Q$34+R151*R$34+S151*S$34+T151*T$34+U151*U$34+V151*V$34+W151*W$34</f>
        <v>34</v>
      </c>
      <c r="L151" s="162">
        <v>17</v>
      </c>
      <c r="M151" s="162">
        <v>17</v>
      </c>
      <c r="N151" s="162"/>
      <c r="O151" s="160">
        <f>I151-K151</f>
        <v>38</v>
      </c>
      <c r="P151" s="284"/>
      <c r="Q151" s="285"/>
      <c r="R151" s="286"/>
      <c r="S151" s="286"/>
      <c r="T151" s="286"/>
      <c r="U151" s="286">
        <v>2</v>
      </c>
      <c r="V151" s="286"/>
      <c r="W151" s="285"/>
      <c r="X151" s="164">
        <v>2</v>
      </c>
      <c r="Y151" s="157"/>
      <c r="Z151" s="165"/>
      <c r="AA151" s="157"/>
      <c r="AB151" s="165"/>
      <c r="AC151" s="166"/>
      <c r="AD151" s="165"/>
      <c r="AE151" s="166">
        <v>2</v>
      </c>
      <c r="AF151" s="165"/>
      <c r="AG151" s="166"/>
    </row>
    <row r="152" spans="1:250" s="28" customFormat="1" ht="28.5" customHeight="1" x14ac:dyDescent="0.25">
      <c r="A152" s="136">
        <v>72</v>
      </c>
      <c r="B152" s="353" t="s">
        <v>306</v>
      </c>
      <c r="C152" s="184" t="s">
        <v>307</v>
      </c>
      <c r="D152" s="282">
        <v>5</v>
      </c>
      <c r="E152" s="283"/>
      <c r="F152" s="141"/>
      <c r="G152" s="142"/>
      <c r="H152" s="156"/>
      <c r="I152" s="275">
        <f>X152*36</f>
        <v>108</v>
      </c>
      <c r="J152" s="162"/>
      <c r="K152" s="159">
        <f>P152*P$34+Q152*Q$34+R152*R$34+S152*S$34+T152*T$34+U152*U$34+V152*V$34+W152*W$34</f>
        <v>51</v>
      </c>
      <c r="L152" s="162">
        <v>34</v>
      </c>
      <c r="M152" s="162">
        <v>17</v>
      </c>
      <c r="N152" s="162"/>
      <c r="O152" s="160">
        <f>I152-K152</f>
        <v>57</v>
      </c>
      <c r="P152" s="284"/>
      <c r="Q152" s="285"/>
      <c r="R152" s="286"/>
      <c r="S152" s="286"/>
      <c r="T152" s="286">
        <v>3</v>
      </c>
      <c r="U152" s="286"/>
      <c r="V152" s="286"/>
      <c r="W152" s="285"/>
      <c r="X152" s="164">
        <v>3</v>
      </c>
      <c r="Y152" s="157"/>
      <c r="Z152" s="165"/>
      <c r="AA152" s="157"/>
      <c r="AB152" s="165"/>
      <c r="AC152" s="166"/>
      <c r="AD152" s="165">
        <v>3</v>
      </c>
      <c r="AE152" s="166"/>
      <c r="AF152" s="165"/>
      <c r="AG152" s="166"/>
    </row>
    <row r="153" spans="1:250" s="50" customFormat="1" ht="39.6" x14ac:dyDescent="0.25">
      <c r="A153" s="151">
        <v>76</v>
      </c>
      <c r="B153" s="353" t="s">
        <v>308</v>
      </c>
      <c r="C153" s="184" t="s">
        <v>309</v>
      </c>
      <c r="D153" s="169">
        <v>6</v>
      </c>
      <c r="E153" s="156"/>
      <c r="F153" s="156"/>
      <c r="G153" s="157"/>
      <c r="H153" s="156"/>
      <c r="I153" s="275">
        <f>X153*36</f>
        <v>144</v>
      </c>
      <c r="J153" s="159"/>
      <c r="K153" s="159">
        <f>P153*P$34+Q153*Q$34+R153*R$34+S153*S$34+T153*T$34+U153*U$34+V153*V$34+W153*W$34</f>
        <v>68</v>
      </c>
      <c r="L153" s="162">
        <v>34</v>
      </c>
      <c r="M153" s="162">
        <v>34</v>
      </c>
      <c r="N153" s="159"/>
      <c r="O153" s="160">
        <f>I153-K153</f>
        <v>76</v>
      </c>
      <c r="P153" s="161"/>
      <c r="Q153" s="162"/>
      <c r="R153" s="162"/>
      <c r="S153" s="162"/>
      <c r="T153" s="162"/>
      <c r="U153" s="162">
        <v>4</v>
      </c>
      <c r="V153" s="162"/>
      <c r="W153" s="162"/>
      <c r="X153" s="164">
        <v>4</v>
      </c>
      <c r="Y153" s="157"/>
      <c r="Z153" s="165"/>
      <c r="AA153" s="157"/>
      <c r="AB153" s="165"/>
      <c r="AC153" s="166"/>
      <c r="AD153" s="165"/>
      <c r="AE153" s="166">
        <v>4</v>
      </c>
      <c r="AF153" s="165"/>
      <c r="AG153" s="166"/>
    </row>
    <row r="154" spans="1:250" s="202" customFormat="1" ht="26.4" x14ac:dyDescent="0.25">
      <c r="A154" s="354"/>
      <c r="B154" s="137" t="s">
        <v>310</v>
      </c>
      <c r="C154" s="181" t="s">
        <v>311</v>
      </c>
      <c r="D154" s="280"/>
      <c r="E154" s="281"/>
      <c r="F154" s="144"/>
      <c r="G154" s="148"/>
      <c r="H154" s="163"/>
      <c r="I154" s="212">
        <f t="shared" ref="I154:W154" si="43">SUM(I155:I157)</f>
        <v>324</v>
      </c>
      <c r="J154" s="213">
        <f t="shared" si="43"/>
        <v>0</v>
      </c>
      <c r="K154" s="213">
        <f t="shared" si="43"/>
        <v>147</v>
      </c>
      <c r="L154" s="213">
        <f t="shared" si="43"/>
        <v>86</v>
      </c>
      <c r="M154" s="213">
        <f t="shared" si="43"/>
        <v>61</v>
      </c>
      <c r="N154" s="213">
        <f t="shared" si="43"/>
        <v>0</v>
      </c>
      <c r="O154" s="214">
        <f t="shared" si="43"/>
        <v>177</v>
      </c>
      <c r="P154" s="259">
        <f t="shared" si="43"/>
        <v>0</v>
      </c>
      <c r="Q154" s="260">
        <f t="shared" si="43"/>
        <v>0</v>
      </c>
      <c r="R154" s="261">
        <f t="shared" si="43"/>
        <v>0</v>
      </c>
      <c r="S154" s="261">
        <f t="shared" si="43"/>
        <v>0</v>
      </c>
      <c r="T154" s="261">
        <f t="shared" si="43"/>
        <v>0</v>
      </c>
      <c r="U154" s="261">
        <f t="shared" si="43"/>
        <v>2</v>
      </c>
      <c r="V154" s="261">
        <f t="shared" si="43"/>
        <v>5</v>
      </c>
      <c r="W154" s="260">
        <f t="shared" si="43"/>
        <v>4</v>
      </c>
      <c r="X154" s="177">
        <f>SUM(X155:X157)</f>
        <v>9</v>
      </c>
      <c r="Y154" s="178">
        <f t="shared" ref="Y154:AG154" si="44">SUM(Y155:Y157)</f>
        <v>0</v>
      </c>
      <c r="Z154" s="167">
        <f t="shared" si="44"/>
        <v>0</v>
      </c>
      <c r="AA154" s="178">
        <f t="shared" si="44"/>
        <v>0</v>
      </c>
      <c r="AB154" s="167">
        <f t="shared" si="44"/>
        <v>0</v>
      </c>
      <c r="AC154" s="168">
        <f t="shared" si="44"/>
        <v>0</v>
      </c>
      <c r="AD154" s="167">
        <f t="shared" si="44"/>
        <v>0</v>
      </c>
      <c r="AE154" s="168">
        <f t="shared" si="44"/>
        <v>2</v>
      </c>
      <c r="AF154" s="167">
        <f t="shared" si="44"/>
        <v>4</v>
      </c>
      <c r="AG154" s="168">
        <f t="shared" si="44"/>
        <v>3</v>
      </c>
    </row>
    <row r="155" spans="1:250" s="28" customFormat="1" ht="28.5" customHeight="1" x14ac:dyDescent="0.25">
      <c r="A155" s="136"/>
      <c r="B155" s="152" t="s">
        <v>312</v>
      </c>
      <c r="C155" s="184" t="s">
        <v>313</v>
      </c>
      <c r="D155" s="282"/>
      <c r="E155" s="283">
        <v>6</v>
      </c>
      <c r="F155" s="141"/>
      <c r="G155" s="142"/>
      <c r="H155" s="156"/>
      <c r="I155" s="275">
        <f>X155*36</f>
        <v>72</v>
      </c>
      <c r="J155" s="162"/>
      <c r="K155" s="159">
        <f>P155*P$34+Q155*Q$34+R155*R$34+S155*S$34+T155*T$34+U155*U$34+V155*V$34+W155*W$34</f>
        <v>34</v>
      </c>
      <c r="L155" s="162">
        <v>17</v>
      </c>
      <c r="M155" s="162">
        <v>17</v>
      </c>
      <c r="N155" s="162"/>
      <c r="O155" s="160">
        <f>I155-K155</f>
        <v>38</v>
      </c>
      <c r="P155" s="284"/>
      <c r="Q155" s="285"/>
      <c r="R155" s="286"/>
      <c r="S155" s="286"/>
      <c r="T155" s="286"/>
      <c r="U155" s="286">
        <v>2</v>
      </c>
      <c r="V155" s="286"/>
      <c r="W155" s="285"/>
      <c r="X155" s="164">
        <v>2</v>
      </c>
      <c r="Y155" s="157"/>
      <c r="Z155" s="165"/>
      <c r="AA155" s="157"/>
      <c r="AB155" s="165"/>
      <c r="AC155" s="166"/>
      <c r="AD155" s="165"/>
      <c r="AE155" s="166">
        <v>2</v>
      </c>
      <c r="AF155" s="165"/>
      <c r="AG155" s="166"/>
    </row>
    <row r="156" spans="1:250" s="28" customFormat="1" ht="39.6" x14ac:dyDescent="0.25">
      <c r="A156" s="136">
        <v>77</v>
      </c>
      <c r="B156" s="152" t="s">
        <v>314</v>
      </c>
      <c r="C156" s="184" t="s">
        <v>315</v>
      </c>
      <c r="D156" s="282"/>
      <c r="E156" s="283">
        <v>8</v>
      </c>
      <c r="F156" s="141"/>
      <c r="G156" s="142"/>
      <c r="H156" s="156"/>
      <c r="I156" s="275">
        <f>X156*36</f>
        <v>108</v>
      </c>
      <c r="J156" s="162"/>
      <c r="K156" s="159">
        <f>P156*P$34+Q156*Q$34+R156*R$34+S156*S$34+T156*T$34+U156*U$34+V156*V$34+W156*W$34</f>
        <v>48</v>
      </c>
      <c r="L156" s="162">
        <v>36</v>
      </c>
      <c r="M156" s="162">
        <v>12</v>
      </c>
      <c r="N156" s="162"/>
      <c r="O156" s="160">
        <f>I156-K156</f>
        <v>60</v>
      </c>
      <c r="P156" s="284"/>
      <c r="Q156" s="285"/>
      <c r="R156" s="286"/>
      <c r="S156" s="286"/>
      <c r="T156" s="286"/>
      <c r="U156" s="286"/>
      <c r="V156" s="286"/>
      <c r="W156" s="285">
        <v>4</v>
      </c>
      <c r="X156" s="164">
        <v>3</v>
      </c>
      <c r="Y156" s="157"/>
      <c r="Z156" s="165"/>
      <c r="AA156" s="157"/>
      <c r="AB156" s="165"/>
      <c r="AC156" s="166"/>
      <c r="AD156" s="165"/>
      <c r="AE156" s="166"/>
      <c r="AF156" s="165"/>
      <c r="AG156" s="166">
        <v>3</v>
      </c>
    </row>
    <row r="157" spans="1:250" s="50" customFormat="1" ht="40.200000000000003" thickBot="1" x14ac:dyDescent="0.3">
      <c r="A157" s="151">
        <v>78</v>
      </c>
      <c r="B157" s="152" t="s">
        <v>316</v>
      </c>
      <c r="C157" s="184" t="s">
        <v>317</v>
      </c>
      <c r="D157" s="169"/>
      <c r="E157" s="156">
        <v>7</v>
      </c>
      <c r="F157" s="156"/>
      <c r="G157" s="157"/>
      <c r="H157" s="156"/>
      <c r="I157" s="275">
        <f>X157*36</f>
        <v>144</v>
      </c>
      <c r="J157" s="159"/>
      <c r="K157" s="159">
        <f>P157*P$34+Q157*Q$34+R157*R$34+S157*S$34+T157*T$34+U157*U$34+V157*V$34+W157*W$34</f>
        <v>65</v>
      </c>
      <c r="L157" s="162">
        <v>33</v>
      </c>
      <c r="M157" s="162">
        <v>32</v>
      </c>
      <c r="N157" s="159"/>
      <c r="O157" s="160">
        <f>I157-K157</f>
        <v>79</v>
      </c>
      <c r="P157" s="161"/>
      <c r="Q157" s="162"/>
      <c r="R157" s="162"/>
      <c r="S157" s="162"/>
      <c r="T157" s="162"/>
      <c r="U157" s="162"/>
      <c r="V157" s="162">
        <v>5</v>
      </c>
      <c r="W157" s="162"/>
      <c r="X157" s="164">
        <v>4</v>
      </c>
      <c r="Y157" s="157"/>
      <c r="Z157" s="165"/>
      <c r="AA157" s="157"/>
      <c r="AB157" s="165"/>
      <c r="AC157" s="166"/>
      <c r="AD157" s="165"/>
      <c r="AE157" s="166"/>
      <c r="AF157" s="165">
        <v>4</v>
      </c>
      <c r="AG157" s="166"/>
      <c r="AH157" s="50" t="s">
        <v>318</v>
      </c>
    </row>
    <row r="158" spans="1:250" s="250" customFormat="1" ht="18.75" hidden="1" customHeight="1" x14ac:dyDescent="0.25">
      <c r="A158" s="289"/>
      <c r="B158" s="290" t="s">
        <v>204</v>
      </c>
      <c r="C158" s="291" t="s">
        <v>205</v>
      </c>
      <c r="D158" s="292"/>
      <c r="E158" s="293"/>
      <c r="F158" s="294"/>
      <c r="G158" s="295"/>
      <c r="H158" s="293"/>
      <c r="I158" s="296">
        <f t="shared" ref="I158:AG158" si="45">I159+I164</f>
        <v>0</v>
      </c>
      <c r="J158" s="243">
        <f t="shared" si="45"/>
        <v>0</v>
      </c>
      <c r="K158" s="243">
        <f t="shared" si="45"/>
        <v>0</v>
      </c>
      <c r="L158" s="243">
        <f t="shared" si="45"/>
        <v>0</v>
      </c>
      <c r="M158" s="243">
        <f t="shared" si="45"/>
        <v>0</v>
      </c>
      <c r="N158" s="243">
        <f t="shared" si="45"/>
        <v>0</v>
      </c>
      <c r="O158" s="297">
        <f t="shared" si="45"/>
        <v>0</v>
      </c>
      <c r="P158" s="242">
        <f t="shared" si="45"/>
        <v>0</v>
      </c>
      <c r="Q158" s="243">
        <f t="shared" si="45"/>
        <v>0</v>
      </c>
      <c r="R158" s="243">
        <f t="shared" si="45"/>
        <v>0</v>
      </c>
      <c r="S158" s="243">
        <f t="shared" si="45"/>
        <v>0</v>
      </c>
      <c r="T158" s="243">
        <f t="shared" si="45"/>
        <v>0</v>
      </c>
      <c r="U158" s="243">
        <f t="shared" si="45"/>
        <v>0</v>
      </c>
      <c r="V158" s="243">
        <f t="shared" si="45"/>
        <v>0</v>
      </c>
      <c r="W158" s="243">
        <f t="shared" si="45"/>
        <v>0</v>
      </c>
      <c r="X158" s="298">
        <f t="shared" si="45"/>
        <v>0</v>
      </c>
      <c r="Y158" s="244">
        <f t="shared" si="45"/>
        <v>0</v>
      </c>
      <c r="Z158" s="299">
        <f t="shared" si="45"/>
        <v>0</v>
      </c>
      <c r="AA158" s="244">
        <f t="shared" si="45"/>
        <v>0</v>
      </c>
      <c r="AB158" s="299">
        <f t="shared" si="45"/>
        <v>0</v>
      </c>
      <c r="AC158" s="300">
        <f t="shared" si="45"/>
        <v>0</v>
      </c>
      <c r="AD158" s="299">
        <f t="shared" si="45"/>
        <v>0</v>
      </c>
      <c r="AE158" s="300">
        <f t="shared" si="45"/>
        <v>0</v>
      </c>
      <c r="AF158" s="299">
        <f t="shared" si="45"/>
        <v>0</v>
      </c>
      <c r="AG158" s="300">
        <f t="shared" si="45"/>
        <v>0</v>
      </c>
      <c r="AH158" s="245"/>
      <c r="AI158" s="246"/>
      <c r="AJ158" s="247"/>
      <c r="AK158" s="248"/>
      <c r="AL158" s="248"/>
      <c r="AM158" s="248"/>
      <c r="AN158" s="248"/>
      <c r="AO158" s="248"/>
      <c r="AP158" s="248"/>
      <c r="AQ158" s="248"/>
      <c r="AR158" s="256"/>
      <c r="AS158" s="256"/>
      <c r="AT158" s="256"/>
      <c r="AU158" s="256"/>
      <c r="AV158" s="256"/>
      <c r="AW158" s="256"/>
      <c r="AX158" s="256"/>
      <c r="AY158" s="256"/>
      <c r="AZ158" s="256"/>
      <c r="BA158" s="256"/>
      <c r="BB158" s="256"/>
      <c r="BC158" s="256"/>
      <c r="BD158" s="256"/>
      <c r="BE158" s="256"/>
      <c r="BF158" s="256"/>
      <c r="BG158" s="256"/>
      <c r="BH158" s="256"/>
      <c r="BI158" s="256"/>
      <c r="BJ158" s="256"/>
      <c r="BK158" s="256"/>
      <c r="BL158" s="256"/>
      <c r="BM158" s="256"/>
      <c r="BN158" s="256"/>
      <c r="BO158" s="256"/>
      <c r="BP158" s="256"/>
      <c r="BQ158" s="256"/>
      <c r="BR158" s="256"/>
      <c r="BS158" s="256"/>
      <c r="BT158" s="256"/>
      <c r="BU158" s="245"/>
      <c r="BV158" s="246"/>
      <c r="BW158" s="247"/>
      <c r="BX158" s="248"/>
      <c r="BY158" s="248"/>
      <c r="BZ158" s="248"/>
      <c r="CA158" s="248"/>
      <c r="CB158" s="248"/>
      <c r="CC158" s="248"/>
      <c r="CD158" s="248"/>
      <c r="CE158" s="256"/>
      <c r="CF158" s="256"/>
      <c r="CG158" s="256"/>
      <c r="CH158" s="256"/>
      <c r="CI158" s="256"/>
      <c r="CJ158" s="256"/>
      <c r="CK158" s="256"/>
      <c r="CL158" s="256"/>
      <c r="CM158" s="256"/>
      <c r="CN158" s="256"/>
      <c r="CO158" s="256"/>
      <c r="CP158" s="256"/>
      <c r="CQ158" s="256"/>
      <c r="CR158" s="256"/>
      <c r="CS158" s="256"/>
      <c r="CT158" s="256"/>
      <c r="CU158" s="256"/>
      <c r="CV158" s="256"/>
      <c r="CW158" s="256"/>
      <c r="CX158" s="256"/>
      <c r="CY158" s="256"/>
      <c r="CZ158" s="256"/>
      <c r="DA158" s="256"/>
      <c r="DB158" s="256"/>
      <c r="DC158" s="256"/>
      <c r="DD158" s="256"/>
      <c r="DE158" s="256"/>
      <c r="DF158" s="256"/>
      <c r="DG158" s="256"/>
      <c r="DH158" s="245"/>
      <c r="DI158" s="246"/>
      <c r="DJ158" s="247"/>
      <c r="DK158" s="248"/>
      <c r="DL158" s="248"/>
      <c r="DM158" s="248"/>
      <c r="DN158" s="248"/>
      <c r="DO158" s="248"/>
      <c r="DP158" s="248"/>
      <c r="DQ158" s="248"/>
      <c r="DR158" s="256"/>
      <c r="DS158" s="256"/>
      <c r="DT158" s="256"/>
      <c r="DU158" s="256"/>
      <c r="DV158" s="256"/>
      <c r="DW158" s="256"/>
      <c r="DX158" s="256"/>
      <c r="DY158" s="256"/>
      <c r="DZ158" s="256"/>
      <c r="EA158" s="256"/>
      <c r="EB158" s="256"/>
      <c r="EC158" s="256"/>
      <c r="ED158" s="256"/>
      <c r="EE158" s="256"/>
      <c r="EF158" s="256"/>
      <c r="EG158" s="256"/>
      <c r="EH158" s="256"/>
      <c r="EI158" s="256"/>
      <c r="EJ158" s="256"/>
      <c r="EK158" s="256"/>
      <c r="EL158" s="256"/>
      <c r="EM158" s="256"/>
      <c r="EN158" s="256"/>
      <c r="EO158" s="256"/>
      <c r="EP158" s="256"/>
      <c r="EQ158" s="256"/>
      <c r="ER158" s="256"/>
      <c r="ES158" s="256"/>
      <c r="ET158" s="256"/>
      <c r="EU158" s="245"/>
      <c r="EV158" s="246"/>
      <c r="EW158" s="247"/>
      <c r="EX158" s="248"/>
      <c r="EY158" s="248"/>
      <c r="EZ158" s="248"/>
      <c r="FA158" s="248"/>
      <c r="FB158" s="248"/>
      <c r="FC158" s="248"/>
      <c r="FD158" s="248"/>
      <c r="FE158" s="256"/>
      <c r="FF158" s="256"/>
      <c r="FG158" s="256"/>
      <c r="FH158" s="256"/>
      <c r="FI158" s="256"/>
      <c r="FJ158" s="256"/>
      <c r="FK158" s="256"/>
      <c r="FL158" s="256"/>
      <c r="FM158" s="256"/>
      <c r="FN158" s="256"/>
      <c r="FO158" s="256"/>
      <c r="FP158" s="256"/>
      <c r="FQ158" s="256"/>
      <c r="FR158" s="256"/>
      <c r="FS158" s="256"/>
      <c r="FT158" s="256"/>
      <c r="FU158" s="256"/>
      <c r="FV158" s="256"/>
      <c r="FW158" s="256"/>
      <c r="FX158" s="256"/>
      <c r="FY158" s="256"/>
      <c r="FZ158" s="256"/>
      <c r="GA158" s="256"/>
      <c r="GB158" s="256"/>
      <c r="GC158" s="256"/>
      <c r="GD158" s="256"/>
      <c r="GE158" s="256"/>
      <c r="GF158" s="256"/>
      <c r="GG158" s="256"/>
      <c r="GH158" s="245"/>
      <c r="GI158" s="246"/>
      <c r="GJ158" s="247"/>
      <c r="GK158" s="248"/>
      <c r="GL158" s="248"/>
      <c r="GM158" s="248"/>
      <c r="GN158" s="248"/>
      <c r="GO158" s="248"/>
      <c r="GP158" s="248"/>
      <c r="GQ158" s="248"/>
      <c r="GR158" s="256"/>
      <c r="GS158" s="256"/>
      <c r="GT158" s="256"/>
      <c r="GU158" s="256"/>
      <c r="GV158" s="256"/>
      <c r="GW158" s="256"/>
      <c r="GX158" s="256"/>
      <c r="GY158" s="256"/>
      <c r="GZ158" s="256"/>
      <c r="HA158" s="256"/>
      <c r="HB158" s="256"/>
      <c r="HC158" s="256"/>
      <c r="HD158" s="256"/>
      <c r="HE158" s="256"/>
      <c r="HF158" s="256"/>
      <c r="HG158" s="256"/>
      <c r="HH158" s="256"/>
      <c r="HI158" s="256"/>
      <c r="HJ158" s="256"/>
      <c r="HK158" s="256"/>
      <c r="HL158" s="256"/>
      <c r="HM158" s="256"/>
      <c r="HN158" s="256"/>
      <c r="HO158" s="256"/>
      <c r="HP158" s="256"/>
      <c r="HQ158" s="256"/>
      <c r="HR158" s="256"/>
      <c r="HS158" s="256"/>
      <c r="HT158" s="256"/>
      <c r="HU158" s="245"/>
      <c r="HV158" s="246"/>
      <c r="HW158" s="247"/>
      <c r="HX158" s="248"/>
      <c r="HY158" s="248"/>
      <c r="HZ158" s="248"/>
      <c r="IA158" s="248"/>
      <c r="IB158" s="248"/>
      <c r="IC158" s="248"/>
      <c r="ID158" s="248"/>
      <c r="IE158" s="256"/>
      <c r="IF158" s="256"/>
      <c r="IG158" s="256"/>
      <c r="IH158" s="256"/>
      <c r="II158" s="256"/>
      <c r="IJ158" s="256"/>
      <c r="IK158" s="256"/>
      <c r="IL158" s="256"/>
      <c r="IM158" s="256"/>
      <c r="IN158" s="256"/>
      <c r="IO158" s="256"/>
      <c r="IP158" s="256"/>
    </row>
    <row r="159" spans="1:250" s="50" customFormat="1" ht="13.8" hidden="1" thickBot="1" x14ac:dyDescent="0.3">
      <c r="A159" s="301"/>
      <c r="B159" s="302" t="s">
        <v>273</v>
      </c>
      <c r="C159" s="303"/>
      <c r="D159" s="304"/>
      <c r="E159" s="305"/>
      <c r="F159" s="305"/>
      <c r="G159" s="306"/>
      <c r="H159" s="305"/>
      <c r="I159" s="307">
        <f t="shared" ref="I159:AG159" si="46">SUM(I160:I163)</f>
        <v>0</v>
      </c>
      <c r="J159" s="308">
        <f t="shared" si="46"/>
        <v>0</v>
      </c>
      <c r="K159" s="308">
        <f t="shared" si="46"/>
        <v>0</v>
      </c>
      <c r="L159" s="308">
        <f t="shared" si="46"/>
        <v>0</v>
      </c>
      <c r="M159" s="308">
        <f t="shared" si="46"/>
        <v>0</v>
      </c>
      <c r="N159" s="308">
        <f t="shared" si="46"/>
        <v>0</v>
      </c>
      <c r="O159" s="309">
        <f t="shared" si="46"/>
        <v>0</v>
      </c>
      <c r="P159" s="310">
        <f t="shared" si="46"/>
        <v>0</v>
      </c>
      <c r="Q159" s="311">
        <f t="shared" si="46"/>
        <v>0</v>
      </c>
      <c r="R159" s="312">
        <f t="shared" si="46"/>
        <v>0</v>
      </c>
      <c r="S159" s="312">
        <f t="shared" si="46"/>
        <v>0</v>
      </c>
      <c r="T159" s="312">
        <f t="shared" si="46"/>
        <v>0</v>
      </c>
      <c r="U159" s="312">
        <f t="shared" si="46"/>
        <v>0</v>
      </c>
      <c r="V159" s="312">
        <f t="shared" si="46"/>
        <v>0</v>
      </c>
      <c r="W159" s="311">
        <f t="shared" si="46"/>
        <v>0</v>
      </c>
      <c r="X159" s="313">
        <f t="shared" si="46"/>
        <v>0</v>
      </c>
      <c r="Y159" s="314">
        <f t="shared" si="46"/>
        <v>0</v>
      </c>
      <c r="Z159" s="315">
        <f t="shared" si="46"/>
        <v>0</v>
      </c>
      <c r="AA159" s="314">
        <f t="shared" si="46"/>
        <v>0</v>
      </c>
      <c r="AB159" s="315">
        <f t="shared" si="46"/>
        <v>0</v>
      </c>
      <c r="AC159" s="316">
        <f t="shared" si="46"/>
        <v>0</v>
      </c>
      <c r="AD159" s="315">
        <f t="shared" si="46"/>
        <v>0</v>
      </c>
      <c r="AE159" s="316">
        <f t="shared" si="46"/>
        <v>0</v>
      </c>
      <c r="AF159" s="315">
        <f t="shared" si="46"/>
        <v>0</v>
      </c>
      <c r="AG159" s="316">
        <f t="shared" si="46"/>
        <v>0</v>
      </c>
    </row>
    <row r="160" spans="1:250" s="28" customFormat="1" ht="13.8" hidden="1" thickBot="1" x14ac:dyDescent="0.3">
      <c r="A160" s="301"/>
      <c r="B160" s="317" t="s">
        <v>274</v>
      </c>
      <c r="C160" s="318" t="s">
        <v>209</v>
      </c>
      <c r="D160" s="304"/>
      <c r="E160" s="305"/>
      <c r="F160" s="305"/>
      <c r="G160" s="306"/>
      <c r="H160" s="305"/>
      <c r="I160" s="319">
        <f>X160*36</f>
        <v>0</v>
      </c>
      <c r="J160" s="305"/>
      <c r="K160" s="320">
        <f>P160*P$34+Q160*Q$34+R160*R$34+S160*S$34+T160*T$34+U160*U$34+V160*V$34+W160*W$34</f>
        <v>0</v>
      </c>
      <c r="L160" s="305"/>
      <c r="M160" s="305"/>
      <c r="N160" s="305"/>
      <c r="O160" s="321">
        <f>I160-K160</f>
        <v>0</v>
      </c>
      <c r="P160" s="304"/>
      <c r="Q160" s="305"/>
      <c r="R160" s="305"/>
      <c r="S160" s="305"/>
      <c r="T160" s="305"/>
      <c r="U160" s="305"/>
      <c r="V160" s="305"/>
      <c r="W160" s="305"/>
      <c r="X160" s="322"/>
      <c r="Y160" s="306"/>
      <c r="Z160" s="323"/>
      <c r="AA160" s="306"/>
      <c r="AB160" s="323"/>
      <c r="AC160" s="324"/>
      <c r="AD160" s="323"/>
      <c r="AE160" s="324"/>
      <c r="AF160" s="323"/>
      <c r="AG160" s="324"/>
    </row>
    <row r="161" spans="1:34" s="28" customFormat="1" ht="13.8" hidden="1" thickBot="1" x14ac:dyDescent="0.3">
      <c r="A161" s="301"/>
      <c r="B161" s="317" t="s">
        <v>275</v>
      </c>
      <c r="C161" s="318" t="s">
        <v>211</v>
      </c>
      <c r="D161" s="304"/>
      <c r="E161" s="305"/>
      <c r="F161" s="305"/>
      <c r="G161" s="306"/>
      <c r="H161" s="305"/>
      <c r="I161" s="319">
        <f>X161*36</f>
        <v>0</v>
      </c>
      <c r="J161" s="305"/>
      <c r="K161" s="320">
        <f>P161*P$34+Q161*Q$34+R161*R$34+S161*S$34+T161*T$34+U161*U$34+V161*V$34+W161*W$34</f>
        <v>0</v>
      </c>
      <c r="L161" s="305"/>
      <c r="M161" s="305"/>
      <c r="N161" s="305"/>
      <c r="O161" s="321">
        <f>I161-K161</f>
        <v>0</v>
      </c>
      <c r="P161" s="304"/>
      <c r="Q161" s="305"/>
      <c r="R161" s="305"/>
      <c r="S161" s="305"/>
      <c r="T161" s="305"/>
      <c r="U161" s="305"/>
      <c r="V161" s="305"/>
      <c r="W161" s="305"/>
      <c r="X161" s="322"/>
      <c r="Y161" s="306"/>
      <c r="Z161" s="323"/>
      <c r="AA161" s="306"/>
      <c r="AB161" s="323"/>
      <c r="AC161" s="324"/>
      <c r="AD161" s="323"/>
      <c r="AE161" s="324"/>
      <c r="AF161" s="323"/>
      <c r="AG161" s="324"/>
    </row>
    <row r="162" spans="1:34" s="28" customFormat="1" ht="13.8" hidden="1" thickBot="1" x14ac:dyDescent="0.3">
      <c r="A162" s="301"/>
      <c r="B162" s="317" t="s">
        <v>276</v>
      </c>
      <c r="C162" s="318" t="s">
        <v>213</v>
      </c>
      <c r="D162" s="304"/>
      <c r="E162" s="305"/>
      <c r="F162" s="305"/>
      <c r="G162" s="306"/>
      <c r="H162" s="305"/>
      <c r="I162" s="319">
        <f>X162*36</f>
        <v>0</v>
      </c>
      <c r="J162" s="305"/>
      <c r="K162" s="320">
        <f>P162*P$34+Q162*Q$34+R162*R$34+S162*S$34+T162*T$34+U162*U$34+V162*V$34+W162*W$34</f>
        <v>0</v>
      </c>
      <c r="L162" s="305"/>
      <c r="M162" s="305"/>
      <c r="N162" s="305"/>
      <c r="O162" s="321">
        <f>I162-K162</f>
        <v>0</v>
      </c>
      <c r="P162" s="304"/>
      <c r="Q162" s="305"/>
      <c r="R162" s="305"/>
      <c r="S162" s="305"/>
      <c r="T162" s="305"/>
      <c r="U162" s="305"/>
      <c r="V162" s="305"/>
      <c r="W162" s="305"/>
      <c r="X162" s="322"/>
      <c r="Y162" s="306"/>
      <c r="Z162" s="323"/>
      <c r="AA162" s="306"/>
      <c r="AB162" s="323"/>
      <c r="AC162" s="324"/>
      <c r="AD162" s="323"/>
      <c r="AE162" s="324"/>
      <c r="AF162" s="323"/>
      <c r="AG162" s="324"/>
    </row>
    <row r="163" spans="1:34" s="50" customFormat="1" ht="13.8" hidden="1" thickBot="1" x14ac:dyDescent="0.3">
      <c r="A163" s="325">
        <v>44</v>
      </c>
      <c r="B163" s="317" t="s">
        <v>277</v>
      </c>
      <c r="C163" s="318" t="s">
        <v>220</v>
      </c>
      <c r="D163" s="326"/>
      <c r="E163" s="327"/>
      <c r="F163" s="327"/>
      <c r="G163" s="328"/>
      <c r="H163" s="327"/>
      <c r="I163" s="319">
        <f>X163*36</f>
        <v>0</v>
      </c>
      <c r="J163" s="320"/>
      <c r="K163" s="320">
        <f>P163*P$34+Q163*Q$34+R163*R$34+S163*S$34+T163*T$34+U163*U$34+V163*V$34+W163*W$34</f>
        <v>0</v>
      </c>
      <c r="L163" s="305"/>
      <c r="M163" s="305"/>
      <c r="N163" s="320"/>
      <c r="O163" s="321">
        <f>I163-K163</f>
        <v>0</v>
      </c>
      <c r="P163" s="329"/>
      <c r="Q163" s="320"/>
      <c r="R163" s="320"/>
      <c r="S163" s="320"/>
      <c r="T163" s="320"/>
      <c r="U163" s="320"/>
      <c r="V163" s="320"/>
      <c r="W163" s="320"/>
      <c r="X163" s="330"/>
      <c r="Y163" s="328"/>
      <c r="Z163" s="331"/>
      <c r="AA163" s="328"/>
      <c r="AB163" s="331"/>
      <c r="AC163" s="332"/>
      <c r="AD163" s="331"/>
      <c r="AE163" s="332"/>
      <c r="AF163" s="331"/>
      <c r="AG163" s="332"/>
    </row>
    <row r="164" spans="1:34" s="202" customFormat="1" ht="13.8" hidden="1" thickBot="1" x14ac:dyDescent="0.3">
      <c r="A164" s="333"/>
      <c r="B164" s="334" t="s">
        <v>246</v>
      </c>
      <c r="C164" s="335"/>
      <c r="D164" s="336"/>
      <c r="E164" s="337"/>
      <c r="F164" s="337"/>
      <c r="G164" s="338"/>
      <c r="H164" s="337"/>
      <c r="I164" s="339">
        <f>SUM(I165:I165)</f>
        <v>0</v>
      </c>
      <c r="J164" s="337"/>
      <c r="K164" s="337">
        <f t="shared" ref="K164:R164" si="47">SUM(K165:K165)</f>
        <v>0</v>
      </c>
      <c r="L164" s="337"/>
      <c r="M164" s="337"/>
      <c r="N164" s="337"/>
      <c r="O164" s="340">
        <f t="shared" si="47"/>
        <v>0</v>
      </c>
      <c r="P164" s="336">
        <f t="shared" si="47"/>
        <v>0</v>
      </c>
      <c r="Q164" s="337">
        <f t="shared" si="47"/>
        <v>0</v>
      </c>
      <c r="R164" s="337">
        <f t="shared" si="47"/>
        <v>0</v>
      </c>
      <c r="S164" s="337"/>
      <c r="T164" s="337"/>
      <c r="U164" s="337"/>
      <c r="V164" s="337"/>
      <c r="W164" s="337"/>
      <c r="X164" s="341"/>
      <c r="Y164" s="338"/>
      <c r="Z164" s="342"/>
      <c r="AA164" s="338"/>
      <c r="AB164" s="342"/>
      <c r="AC164" s="343"/>
      <c r="AD164" s="342"/>
      <c r="AE164" s="343"/>
      <c r="AF164" s="342"/>
      <c r="AG164" s="343"/>
    </row>
    <row r="165" spans="1:34" s="50" customFormat="1" ht="13.8" hidden="1" thickBot="1" x14ac:dyDescent="0.3">
      <c r="A165" s="325">
        <v>45</v>
      </c>
      <c r="B165" s="317" t="s">
        <v>248</v>
      </c>
      <c r="C165" s="344"/>
      <c r="D165" s="326"/>
      <c r="E165" s="327"/>
      <c r="F165" s="327"/>
      <c r="G165" s="328"/>
      <c r="H165" s="327"/>
      <c r="I165" s="319">
        <f>X165*36</f>
        <v>0</v>
      </c>
      <c r="J165" s="320"/>
      <c r="K165" s="320">
        <f>P165*P$34+Q165*Q$34+R165*R$34+S165*S$34+T165*T$34+U165*U$34+V165*V$34+W165*W$34</f>
        <v>0</v>
      </c>
      <c r="L165" s="320"/>
      <c r="M165" s="320"/>
      <c r="N165" s="320"/>
      <c r="O165" s="321">
        <f>I165-K165</f>
        <v>0</v>
      </c>
      <c r="P165" s="329"/>
      <c r="Q165" s="320"/>
      <c r="R165" s="320"/>
      <c r="S165" s="320"/>
      <c r="T165" s="320"/>
      <c r="U165" s="320"/>
      <c r="V165" s="320"/>
      <c r="W165" s="320"/>
      <c r="X165" s="330">
        <f>SUM(Z165:AG165)</f>
        <v>0</v>
      </c>
      <c r="Y165" s="328"/>
      <c r="Z165" s="331"/>
      <c r="AA165" s="328"/>
      <c r="AB165" s="331"/>
      <c r="AC165" s="332"/>
      <c r="AD165" s="331"/>
      <c r="AE165" s="332"/>
      <c r="AF165" s="331"/>
      <c r="AG165" s="332"/>
    </row>
    <row r="166" spans="1:34" s="202" customFormat="1" ht="49.5" customHeight="1" thickTop="1" thickBot="1" x14ac:dyDescent="0.3">
      <c r="A166" s="251"/>
      <c r="B166" s="507" t="s">
        <v>319</v>
      </c>
      <c r="C166" s="508"/>
      <c r="D166" s="242"/>
      <c r="E166" s="243"/>
      <c r="F166" s="243"/>
      <c r="G166" s="244"/>
      <c r="H166" s="243"/>
      <c r="I166" s="296">
        <f>I167+I174+I180+I169+I171+I190+I177+I183</f>
        <v>1944</v>
      </c>
      <c r="J166" s="243">
        <f t="shared" ref="J166:AG166" si="48">J167+J174+J180+J169+J171+J190+J177+J183</f>
        <v>0</v>
      </c>
      <c r="K166" s="243">
        <f t="shared" si="48"/>
        <v>930</v>
      </c>
      <c r="L166" s="243">
        <f t="shared" si="48"/>
        <v>438</v>
      </c>
      <c r="M166" s="243">
        <f t="shared" si="48"/>
        <v>398</v>
      </c>
      <c r="N166" s="243">
        <f t="shared" si="48"/>
        <v>94</v>
      </c>
      <c r="O166" s="297">
        <f t="shared" si="48"/>
        <v>1014</v>
      </c>
      <c r="P166" s="242">
        <f t="shared" si="48"/>
        <v>0</v>
      </c>
      <c r="Q166" s="243">
        <f t="shared" si="48"/>
        <v>0</v>
      </c>
      <c r="R166" s="243">
        <f t="shared" si="48"/>
        <v>0</v>
      </c>
      <c r="S166" s="243">
        <f t="shared" si="48"/>
        <v>14</v>
      </c>
      <c r="T166" s="243">
        <f t="shared" si="48"/>
        <v>15</v>
      </c>
      <c r="U166" s="243">
        <f t="shared" si="48"/>
        <v>14</v>
      </c>
      <c r="V166" s="243">
        <f t="shared" si="48"/>
        <v>17</v>
      </c>
      <c r="W166" s="243">
        <f t="shared" si="48"/>
        <v>11</v>
      </c>
      <c r="X166" s="298">
        <f t="shared" si="48"/>
        <v>54</v>
      </c>
      <c r="Y166" s="244">
        <f t="shared" si="48"/>
        <v>0</v>
      </c>
      <c r="Z166" s="299">
        <f t="shared" si="48"/>
        <v>0</v>
      </c>
      <c r="AA166" s="244">
        <f t="shared" si="48"/>
        <v>0</v>
      </c>
      <c r="AB166" s="299">
        <f t="shared" si="48"/>
        <v>0</v>
      </c>
      <c r="AC166" s="300">
        <f t="shared" si="48"/>
        <v>5</v>
      </c>
      <c r="AD166" s="299">
        <f t="shared" si="48"/>
        <v>15</v>
      </c>
      <c r="AE166" s="300">
        <f t="shared" si="48"/>
        <v>14</v>
      </c>
      <c r="AF166" s="299">
        <f t="shared" si="48"/>
        <v>12</v>
      </c>
      <c r="AG166" s="300">
        <f t="shared" si="48"/>
        <v>8</v>
      </c>
      <c r="AH166" s="202" t="s">
        <v>320</v>
      </c>
    </row>
    <row r="167" spans="1:34" s="50" customFormat="1" ht="15" customHeight="1" thickTop="1" x14ac:dyDescent="0.25">
      <c r="A167" s="136"/>
      <c r="B167" s="191" t="s">
        <v>321</v>
      </c>
      <c r="C167" s="266" t="s">
        <v>322</v>
      </c>
      <c r="D167" s="146"/>
      <c r="E167" s="144"/>
      <c r="F167" s="144"/>
      <c r="G167" s="148"/>
      <c r="H167" s="144"/>
      <c r="I167" s="212">
        <f>SUM(I168:I168)</f>
        <v>108</v>
      </c>
      <c r="J167" s="213">
        <f t="shared" ref="J167:AG167" si="49">SUM(J168:J168)</f>
        <v>0</v>
      </c>
      <c r="K167" s="213">
        <f t="shared" si="49"/>
        <v>48</v>
      </c>
      <c r="L167" s="213">
        <f t="shared" si="49"/>
        <v>24</v>
      </c>
      <c r="M167" s="213">
        <f t="shared" si="49"/>
        <v>24</v>
      </c>
      <c r="N167" s="213">
        <f t="shared" si="49"/>
        <v>0</v>
      </c>
      <c r="O167" s="214">
        <f t="shared" si="49"/>
        <v>60</v>
      </c>
      <c r="P167" s="259">
        <f t="shared" si="49"/>
        <v>0</v>
      </c>
      <c r="Q167" s="260">
        <f t="shared" si="49"/>
        <v>0</v>
      </c>
      <c r="R167" s="261">
        <f t="shared" si="49"/>
        <v>0</v>
      </c>
      <c r="S167" s="261">
        <f t="shared" si="49"/>
        <v>8</v>
      </c>
      <c r="T167" s="261">
        <f t="shared" si="49"/>
        <v>0</v>
      </c>
      <c r="U167" s="261">
        <f t="shared" si="49"/>
        <v>0</v>
      </c>
      <c r="V167" s="261">
        <f t="shared" si="49"/>
        <v>0</v>
      </c>
      <c r="W167" s="260">
        <f t="shared" si="49"/>
        <v>0</v>
      </c>
      <c r="X167" s="177">
        <f t="shared" si="49"/>
        <v>3</v>
      </c>
      <c r="Y167" s="178">
        <f t="shared" si="49"/>
        <v>0</v>
      </c>
      <c r="Z167" s="167">
        <f t="shared" si="49"/>
        <v>0</v>
      </c>
      <c r="AA167" s="178">
        <f t="shared" si="49"/>
        <v>0</v>
      </c>
      <c r="AB167" s="167">
        <f t="shared" si="49"/>
        <v>0</v>
      </c>
      <c r="AC167" s="168">
        <f t="shared" si="49"/>
        <v>3</v>
      </c>
      <c r="AD167" s="167">
        <f t="shared" si="49"/>
        <v>0</v>
      </c>
      <c r="AE167" s="168">
        <f t="shared" si="49"/>
        <v>0</v>
      </c>
      <c r="AF167" s="167">
        <f t="shared" si="49"/>
        <v>0</v>
      </c>
      <c r="AG167" s="168">
        <f t="shared" si="49"/>
        <v>0</v>
      </c>
    </row>
    <row r="168" spans="1:34" s="28" customFormat="1" ht="15" customHeight="1" x14ac:dyDescent="0.25">
      <c r="A168" s="151">
        <v>79</v>
      </c>
      <c r="B168" s="152" t="s">
        <v>323</v>
      </c>
      <c r="C168" s="356" t="s">
        <v>322</v>
      </c>
      <c r="D168" s="210">
        <v>4</v>
      </c>
      <c r="E168" s="156"/>
      <c r="F168" s="156"/>
      <c r="G168" s="157"/>
      <c r="H168" s="156"/>
      <c r="I168" s="158">
        <f>X168*36</f>
        <v>108</v>
      </c>
      <c r="J168" s="268"/>
      <c r="K168" s="159">
        <f>P168*P$34+Q168*Q$34+R168*R$34+S168*S$34+T168*T$34+U168*U$34+V168*V$34+W168*W$34</f>
        <v>48</v>
      </c>
      <c r="L168" s="268">
        <v>24</v>
      </c>
      <c r="M168" s="268">
        <v>24</v>
      </c>
      <c r="N168" s="268"/>
      <c r="O168" s="269">
        <f>I168-K168</f>
        <v>60</v>
      </c>
      <c r="P168" s="270"/>
      <c r="Q168" s="268"/>
      <c r="R168" s="268"/>
      <c r="S168" s="268">
        <v>8</v>
      </c>
      <c r="T168" s="268"/>
      <c r="U168" s="268"/>
      <c r="V168" s="268"/>
      <c r="W168" s="268"/>
      <c r="X168" s="271">
        <v>3</v>
      </c>
      <c r="Y168" s="272"/>
      <c r="Z168" s="273"/>
      <c r="AA168" s="142"/>
      <c r="AB168" s="273"/>
      <c r="AC168" s="274">
        <v>3</v>
      </c>
      <c r="AD168" s="273"/>
      <c r="AE168" s="274"/>
      <c r="AF168" s="273"/>
      <c r="AG168" s="274"/>
    </row>
    <row r="169" spans="1:34" s="50" customFormat="1" ht="24.75" customHeight="1" x14ac:dyDescent="0.25">
      <c r="A169" s="151"/>
      <c r="B169" s="191" t="s">
        <v>273</v>
      </c>
      <c r="C169" s="181" t="s">
        <v>324</v>
      </c>
      <c r="D169" s="263"/>
      <c r="E169" s="163"/>
      <c r="F169" s="264"/>
      <c r="G169" s="178"/>
      <c r="H169" s="163"/>
      <c r="I169" s="212">
        <f>SUM(I170:I170)</f>
        <v>72</v>
      </c>
      <c r="J169" s="213">
        <f t="shared" ref="J169:AG169" si="50">SUM(J170:J170)</f>
        <v>0</v>
      </c>
      <c r="K169" s="213">
        <f t="shared" si="50"/>
        <v>34</v>
      </c>
      <c r="L169" s="213">
        <f t="shared" si="50"/>
        <v>17</v>
      </c>
      <c r="M169" s="213">
        <f t="shared" si="50"/>
        <v>17</v>
      </c>
      <c r="N169" s="213">
        <f t="shared" si="50"/>
        <v>0</v>
      </c>
      <c r="O169" s="214">
        <f t="shared" si="50"/>
        <v>38</v>
      </c>
      <c r="P169" s="259">
        <f t="shared" si="50"/>
        <v>0</v>
      </c>
      <c r="Q169" s="260">
        <f t="shared" si="50"/>
        <v>0</v>
      </c>
      <c r="R169" s="261">
        <f t="shared" si="50"/>
        <v>0</v>
      </c>
      <c r="S169" s="261">
        <f t="shared" si="50"/>
        <v>0</v>
      </c>
      <c r="T169" s="261">
        <f t="shared" si="50"/>
        <v>2</v>
      </c>
      <c r="U169" s="261">
        <f t="shared" si="50"/>
        <v>0</v>
      </c>
      <c r="V169" s="261">
        <f t="shared" si="50"/>
        <v>0</v>
      </c>
      <c r="W169" s="260">
        <f t="shared" si="50"/>
        <v>0</v>
      </c>
      <c r="X169" s="177">
        <f t="shared" si="50"/>
        <v>2</v>
      </c>
      <c r="Y169" s="178">
        <f t="shared" si="50"/>
        <v>0</v>
      </c>
      <c r="Z169" s="167">
        <f t="shared" si="50"/>
        <v>0</v>
      </c>
      <c r="AA169" s="178">
        <f t="shared" si="50"/>
        <v>0</v>
      </c>
      <c r="AB169" s="167">
        <f t="shared" si="50"/>
        <v>0</v>
      </c>
      <c r="AC169" s="168">
        <f t="shared" si="50"/>
        <v>0</v>
      </c>
      <c r="AD169" s="167">
        <f t="shared" si="50"/>
        <v>2</v>
      </c>
      <c r="AE169" s="168">
        <f t="shared" si="50"/>
        <v>0</v>
      </c>
      <c r="AF169" s="167">
        <f t="shared" si="50"/>
        <v>0</v>
      </c>
      <c r="AG169" s="168">
        <f t="shared" si="50"/>
        <v>0</v>
      </c>
    </row>
    <row r="170" spans="1:34" s="50" customFormat="1" ht="26.4" x14ac:dyDescent="0.25">
      <c r="A170" s="151">
        <v>80</v>
      </c>
      <c r="B170" s="152" t="s">
        <v>274</v>
      </c>
      <c r="C170" s="184" t="s">
        <v>324</v>
      </c>
      <c r="D170" s="262"/>
      <c r="E170" s="156">
        <v>5</v>
      </c>
      <c r="F170" s="265"/>
      <c r="G170" s="157"/>
      <c r="H170" s="156"/>
      <c r="I170" s="158">
        <f>X170*36</f>
        <v>72</v>
      </c>
      <c r="J170" s="162"/>
      <c r="K170" s="159">
        <f>P170*P$34+Q170*Q$34+R170*R$34+S170*S$34+T170*T$34+U170*U$34+V170*V$34+W170*W$34</f>
        <v>34</v>
      </c>
      <c r="L170" s="162">
        <v>17</v>
      </c>
      <c r="M170" s="162">
        <v>17</v>
      </c>
      <c r="N170" s="162"/>
      <c r="O170" s="160">
        <f>I170-K170</f>
        <v>38</v>
      </c>
      <c r="P170" s="161"/>
      <c r="Q170" s="162"/>
      <c r="R170" s="162"/>
      <c r="S170" s="162"/>
      <c r="T170" s="162">
        <v>2</v>
      </c>
      <c r="U170" s="162"/>
      <c r="V170" s="162"/>
      <c r="W170" s="162"/>
      <c r="X170" s="164">
        <v>2</v>
      </c>
      <c r="Y170" s="157"/>
      <c r="Z170" s="165"/>
      <c r="AA170" s="157"/>
      <c r="AB170" s="165"/>
      <c r="AC170" s="166"/>
      <c r="AD170" s="165">
        <v>2</v>
      </c>
      <c r="AE170" s="166"/>
      <c r="AF170" s="165"/>
      <c r="AG170" s="166"/>
      <c r="AH170" s="50" t="s">
        <v>325</v>
      </c>
    </row>
    <row r="171" spans="1:34" s="50" customFormat="1" ht="14.25" customHeight="1" x14ac:dyDescent="0.25">
      <c r="A171" s="151"/>
      <c r="B171" s="191" t="s">
        <v>326</v>
      </c>
      <c r="C171" s="181" t="s">
        <v>327</v>
      </c>
      <c r="D171" s="263"/>
      <c r="E171" s="163"/>
      <c r="F171" s="264"/>
      <c r="G171" s="178"/>
      <c r="H171" s="163"/>
      <c r="I171" s="212">
        <f>SUM(I172:I173)</f>
        <v>288</v>
      </c>
      <c r="J171" s="213">
        <f t="shared" ref="J171:AG171" si="51">SUM(J172:J173)</f>
        <v>0</v>
      </c>
      <c r="K171" s="213">
        <f t="shared" si="51"/>
        <v>138</v>
      </c>
      <c r="L171" s="213">
        <f t="shared" si="51"/>
        <v>52</v>
      </c>
      <c r="M171" s="213">
        <f t="shared" si="51"/>
        <v>52</v>
      </c>
      <c r="N171" s="213">
        <f t="shared" si="51"/>
        <v>34</v>
      </c>
      <c r="O171" s="214">
        <f t="shared" si="51"/>
        <v>150</v>
      </c>
      <c r="P171" s="259">
        <f t="shared" si="51"/>
        <v>0</v>
      </c>
      <c r="Q171" s="260">
        <f t="shared" si="51"/>
        <v>0</v>
      </c>
      <c r="R171" s="261">
        <f t="shared" si="51"/>
        <v>0</v>
      </c>
      <c r="S171" s="261">
        <f t="shared" si="51"/>
        <v>6</v>
      </c>
      <c r="T171" s="261">
        <f t="shared" si="51"/>
        <v>6</v>
      </c>
      <c r="U171" s="261">
        <f t="shared" si="51"/>
        <v>0</v>
      </c>
      <c r="V171" s="261">
        <f t="shared" si="51"/>
        <v>0</v>
      </c>
      <c r="W171" s="260">
        <f t="shared" si="51"/>
        <v>0</v>
      </c>
      <c r="X171" s="177">
        <f t="shared" si="51"/>
        <v>8</v>
      </c>
      <c r="Y171" s="178">
        <f t="shared" si="51"/>
        <v>0</v>
      </c>
      <c r="Z171" s="167">
        <f t="shared" si="51"/>
        <v>0</v>
      </c>
      <c r="AA171" s="178">
        <f t="shared" si="51"/>
        <v>0</v>
      </c>
      <c r="AB171" s="167">
        <f t="shared" si="51"/>
        <v>0</v>
      </c>
      <c r="AC171" s="168">
        <f t="shared" si="51"/>
        <v>2</v>
      </c>
      <c r="AD171" s="167">
        <f t="shared" si="51"/>
        <v>6</v>
      </c>
      <c r="AE171" s="168">
        <f t="shared" si="51"/>
        <v>0</v>
      </c>
      <c r="AF171" s="167">
        <f t="shared" si="51"/>
        <v>0</v>
      </c>
      <c r="AG171" s="168">
        <f t="shared" si="51"/>
        <v>0</v>
      </c>
    </row>
    <row r="172" spans="1:34" s="50" customFormat="1" ht="26.4" x14ac:dyDescent="0.25">
      <c r="A172" s="151">
        <v>81</v>
      </c>
      <c r="B172" s="152" t="s">
        <v>328</v>
      </c>
      <c r="C172" s="184" t="s">
        <v>329</v>
      </c>
      <c r="D172" s="262" t="s">
        <v>243</v>
      </c>
      <c r="E172" s="156">
        <v>4</v>
      </c>
      <c r="F172" s="265"/>
      <c r="G172" s="157"/>
      <c r="H172" s="156"/>
      <c r="I172" s="158">
        <f>X172*36</f>
        <v>180</v>
      </c>
      <c r="J172" s="162"/>
      <c r="K172" s="159">
        <f>P172*P$34+Q172*Q$34+R172*R$34+S172*S$34+T172*T$34+U172*U$34+V172*V$34+W172*W$34</f>
        <v>87</v>
      </c>
      <c r="L172" s="162">
        <v>35</v>
      </c>
      <c r="M172" s="162">
        <v>35</v>
      </c>
      <c r="N172" s="162">
        <v>17</v>
      </c>
      <c r="O172" s="160">
        <f>I172-K172</f>
        <v>93</v>
      </c>
      <c r="P172" s="161"/>
      <c r="Q172" s="162"/>
      <c r="R172" s="162"/>
      <c r="S172" s="162">
        <v>6</v>
      </c>
      <c r="T172" s="162">
        <v>3</v>
      </c>
      <c r="U172" s="162"/>
      <c r="V172" s="162"/>
      <c r="W172" s="162"/>
      <c r="X172" s="164">
        <v>5</v>
      </c>
      <c r="Y172" s="157"/>
      <c r="Z172" s="165"/>
      <c r="AA172" s="157"/>
      <c r="AB172" s="165"/>
      <c r="AC172" s="166">
        <v>2</v>
      </c>
      <c r="AD172" s="165">
        <v>3</v>
      </c>
      <c r="AE172" s="166"/>
      <c r="AF172" s="165"/>
      <c r="AG172" s="166"/>
      <c r="AH172" s="50" t="s">
        <v>325</v>
      </c>
    </row>
    <row r="173" spans="1:34" s="50" customFormat="1" ht="15" customHeight="1" x14ac:dyDescent="0.25">
      <c r="A173" s="151">
        <v>82</v>
      </c>
      <c r="B173" s="152" t="s">
        <v>330</v>
      </c>
      <c r="C173" s="184" t="s">
        <v>331</v>
      </c>
      <c r="D173" s="262"/>
      <c r="E173" s="156">
        <v>5</v>
      </c>
      <c r="F173" s="265"/>
      <c r="G173" s="157"/>
      <c r="H173" s="156"/>
      <c r="I173" s="158">
        <f>X173*36</f>
        <v>108</v>
      </c>
      <c r="J173" s="162"/>
      <c r="K173" s="159">
        <f>P173*P$34+Q173*Q$34+R173*R$34+S173*S$34+T173*T$34+U173*U$34+V173*V$34+W173*W$34</f>
        <v>51</v>
      </c>
      <c r="L173" s="162">
        <v>17</v>
      </c>
      <c r="M173" s="162">
        <v>17</v>
      </c>
      <c r="N173" s="162">
        <v>17</v>
      </c>
      <c r="O173" s="160">
        <f>I173-K173</f>
        <v>57</v>
      </c>
      <c r="P173" s="161"/>
      <c r="Q173" s="162"/>
      <c r="R173" s="162"/>
      <c r="S173" s="162"/>
      <c r="T173" s="162">
        <v>3</v>
      </c>
      <c r="U173" s="162"/>
      <c r="V173" s="162"/>
      <c r="W173" s="162"/>
      <c r="X173" s="164">
        <v>3</v>
      </c>
      <c r="Y173" s="157"/>
      <c r="Z173" s="165"/>
      <c r="AA173" s="157"/>
      <c r="AB173" s="165"/>
      <c r="AC173" s="166"/>
      <c r="AD173" s="165">
        <v>3</v>
      </c>
      <c r="AE173" s="166"/>
      <c r="AF173" s="165"/>
      <c r="AG173" s="166"/>
      <c r="AH173" s="50" t="s">
        <v>325</v>
      </c>
    </row>
    <row r="174" spans="1:34" s="50" customFormat="1" ht="15" customHeight="1" x14ac:dyDescent="0.25">
      <c r="A174" s="151"/>
      <c r="B174" s="191" t="s">
        <v>332</v>
      </c>
      <c r="C174" s="181" t="s">
        <v>333</v>
      </c>
      <c r="D174" s="280"/>
      <c r="E174" s="281"/>
      <c r="F174" s="144"/>
      <c r="G174" s="148"/>
      <c r="H174" s="163"/>
      <c r="I174" s="212">
        <f>SUM(I175:I176)</f>
        <v>216</v>
      </c>
      <c r="J174" s="213">
        <f t="shared" ref="J174:AG174" si="52">SUM(J175:J176)</f>
        <v>0</v>
      </c>
      <c r="K174" s="213">
        <f t="shared" si="52"/>
        <v>102</v>
      </c>
      <c r="L174" s="213">
        <f t="shared" si="52"/>
        <v>51</v>
      </c>
      <c r="M174" s="213">
        <f t="shared" si="52"/>
        <v>34</v>
      </c>
      <c r="N174" s="213">
        <f t="shared" si="52"/>
        <v>17</v>
      </c>
      <c r="O174" s="214">
        <f t="shared" si="52"/>
        <v>114</v>
      </c>
      <c r="P174" s="259">
        <f t="shared" si="52"/>
        <v>0</v>
      </c>
      <c r="Q174" s="260">
        <f t="shared" si="52"/>
        <v>0</v>
      </c>
      <c r="R174" s="261">
        <f t="shared" si="52"/>
        <v>0</v>
      </c>
      <c r="S174" s="261">
        <f t="shared" si="52"/>
        <v>0</v>
      </c>
      <c r="T174" s="261">
        <f t="shared" si="52"/>
        <v>2</v>
      </c>
      <c r="U174" s="261">
        <f t="shared" si="52"/>
        <v>4</v>
      </c>
      <c r="V174" s="261">
        <f t="shared" si="52"/>
        <v>0</v>
      </c>
      <c r="W174" s="260">
        <f t="shared" si="52"/>
        <v>0</v>
      </c>
      <c r="X174" s="177">
        <f t="shared" si="52"/>
        <v>6</v>
      </c>
      <c r="Y174" s="178">
        <f t="shared" si="52"/>
        <v>0</v>
      </c>
      <c r="Z174" s="167">
        <f t="shared" si="52"/>
        <v>0</v>
      </c>
      <c r="AA174" s="178">
        <f t="shared" si="52"/>
        <v>0</v>
      </c>
      <c r="AB174" s="167">
        <f t="shared" si="52"/>
        <v>0</v>
      </c>
      <c r="AC174" s="168">
        <f t="shared" si="52"/>
        <v>0</v>
      </c>
      <c r="AD174" s="167">
        <f t="shared" si="52"/>
        <v>2</v>
      </c>
      <c r="AE174" s="168">
        <f t="shared" si="52"/>
        <v>4</v>
      </c>
      <c r="AF174" s="167">
        <f t="shared" si="52"/>
        <v>0</v>
      </c>
      <c r="AG174" s="168">
        <f t="shared" si="52"/>
        <v>0</v>
      </c>
    </row>
    <row r="175" spans="1:34" s="50" customFormat="1" x14ac:dyDescent="0.25">
      <c r="A175" s="151">
        <v>83</v>
      </c>
      <c r="B175" s="152" t="s">
        <v>334</v>
      </c>
      <c r="C175" s="184" t="s">
        <v>335</v>
      </c>
      <c r="D175" s="169">
        <v>6</v>
      </c>
      <c r="E175" s="156">
        <v>5</v>
      </c>
      <c r="F175" s="156"/>
      <c r="G175" s="157"/>
      <c r="H175" s="156"/>
      <c r="I175" s="275">
        <f>X175*36</f>
        <v>144</v>
      </c>
      <c r="J175" s="159"/>
      <c r="K175" s="159">
        <f>P175*P$34+Q175*Q$34+R175*R$34+S175*S$34+T175*T$34+U175*U$34+V175*V$34+W175*W$34</f>
        <v>68</v>
      </c>
      <c r="L175" s="159">
        <v>34</v>
      </c>
      <c r="M175" s="159">
        <v>17</v>
      </c>
      <c r="N175" s="159">
        <v>17</v>
      </c>
      <c r="O175" s="160">
        <f>I175-K175</f>
        <v>76</v>
      </c>
      <c r="P175" s="161"/>
      <c r="Q175" s="162"/>
      <c r="R175" s="162"/>
      <c r="S175" s="162"/>
      <c r="T175" s="162">
        <v>2</v>
      </c>
      <c r="U175" s="162">
        <v>2</v>
      </c>
      <c r="V175" s="162"/>
      <c r="W175" s="162"/>
      <c r="X175" s="164">
        <v>4</v>
      </c>
      <c r="Y175" s="157"/>
      <c r="Z175" s="165"/>
      <c r="AA175" s="157"/>
      <c r="AB175" s="165"/>
      <c r="AC175" s="166"/>
      <c r="AD175" s="165">
        <v>2</v>
      </c>
      <c r="AE175" s="166">
        <v>2</v>
      </c>
      <c r="AF175" s="165"/>
      <c r="AG175" s="166"/>
      <c r="AH175" s="50" t="s">
        <v>325</v>
      </c>
    </row>
    <row r="176" spans="1:34" s="50" customFormat="1" ht="14.25" customHeight="1" x14ac:dyDescent="0.25">
      <c r="A176" s="151">
        <v>84</v>
      </c>
      <c r="B176" s="152" t="s">
        <v>336</v>
      </c>
      <c r="C176" s="184" t="s">
        <v>337</v>
      </c>
      <c r="D176" s="258"/>
      <c r="E176" s="141">
        <v>6</v>
      </c>
      <c r="F176" s="141"/>
      <c r="G176" s="142"/>
      <c r="H176" s="156"/>
      <c r="I176" s="275">
        <f>X176*36</f>
        <v>72</v>
      </c>
      <c r="J176" s="159"/>
      <c r="K176" s="159">
        <f>P176*P$34+Q176*Q$34+R176*R$34+S176*S$34+T176*T$34+U176*U$34+V176*V$34+W176*W$34</f>
        <v>34</v>
      </c>
      <c r="L176" s="159">
        <v>17</v>
      </c>
      <c r="M176" s="159">
        <v>17</v>
      </c>
      <c r="N176" s="159"/>
      <c r="O176" s="160">
        <f>I176-K176</f>
        <v>38</v>
      </c>
      <c r="P176" s="161"/>
      <c r="Q176" s="162"/>
      <c r="R176" s="162"/>
      <c r="S176" s="162"/>
      <c r="T176" s="162"/>
      <c r="U176" s="162">
        <v>2</v>
      </c>
      <c r="V176" s="162"/>
      <c r="W176" s="162"/>
      <c r="X176" s="164">
        <v>2</v>
      </c>
      <c r="Y176" s="157"/>
      <c r="Z176" s="165"/>
      <c r="AA176" s="157"/>
      <c r="AB176" s="165"/>
      <c r="AC176" s="166"/>
      <c r="AD176" s="165"/>
      <c r="AE176" s="166">
        <v>2</v>
      </c>
      <c r="AF176" s="165"/>
      <c r="AG176" s="166"/>
      <c r="AH176" s="50" t="s">
        <v>325</v>
      </c>
    </row>
    <row r="177" spans="1:34" s="50" customFormat="1" ht="26.4" x14ac:dyDescent="0.25">
      <c r="A177" s="151"/>
      <c r="B177" s="191" t="s">
        <v>338</v>
      </c>
      <c r="C177" s="181" t="s">
        <v>339</v>
      </c>
      <c r="D177" s="280"/>
      <c r="E177" s="281"/>
      <c r="F177" s="144"/>
      <c r="G177" s="148"/>
      <c r="H177" s="163"/>
      <c r="I177" s="212">
        <f>SUM(I178:I179)</f>
        <v>288</v>
      </c>
      <c r="J177" s="213">
        <f t="shared" ref="J177:AG177" si="53">SUM(J178:J179)</f>
        <v>0</v>
      </c>
      <c r="K177" s="213">
        <f t="shared" si="53"/>
        <v>137</v>
      </c>
      <c r="L177" s="213">
        <f t="shared" si="53"/>
        <v>60</v>
      </c>
      <c r="M177" s="213">
        <f t="shared" si="53"/>
        <v>47</v>
      </c>
      <c r="N177" s="213">
        <f t="shared" si="53"/>
        <v>30</v>
      </c>
      <c r="O177" s="214">
        <f t="shared" si="53"/>
        <v>151</v>
      </c>
      <c r="P177" s="259">
        <f t="shared" si="53"/>
        <v>0</v>
      </c>
      <c r="Q177" s="260">
        <f t="shared" si="53"/>
        <v>0</v>
      </c>
      <c r="R177" s="261">
        <f t="shared" si="53"/>
        <v>0</v>
      </c>
      <c r="S177" s="261">
        <f t="shared" si="53"/>
        <v>0</v>
      </c>
      <c r="T177" s="261">
        <f t="shared" si="53"/>
        <v>5</v>
      </c>
      <c r="U177" s="261">
        <f t="shared" si="53"/>
        <v>0</v>
      </c>
      <c r="V177" s="261">
        <f t="shared" si="53"/>
        <v>4</v>
      </c>
      <c r="W177" s="260">
        <f t="shared" si="53"/>
        <v>0</v>
      </c>
      <c r="X177" s="177">
        <f t="shared" si="53"/>
        <v>8</v>
      </c>
      <c r="Y177" s="178">
        <f t="shared" si="53"/>
        <v>0</v>
      </c>
      <c r="Z177" s="167">
        <f t="shared" si="53"/>
        <v>0</v>
      </c>
      <c r="AA177" s="178">
        <f t="shared" si="53"/>
        <v>0</v>
      </c>
      <c r="AB177" s="167">
        <f t="shared" si="53"/>
        <v>0</v>
      </c>
      <c r="AC177" s="168">
        <f t="shared" si="53"/>
        <v>0</v>
      </c>
      <c r="AD177" s="167">
        <f t="shared" si="53"/>
        <v>5</v>
      </c>
      <c r="AE177" s="168">
        <f t="shared" si="53"/>
        <v>0</v>
      </c>
      <c r="AF177" s="167">
        <f t="shared" si="53"/>
        <v>3</v>
      </c>
      <c r="AG177" s="168">
        <f t="shared" si="53"/>
        <v>0</v>
      </c>
    </row>
    <row r="178" spans="1:34" s="50" customFormat="1" ht="27" customHeight="1" x14ac:dyDescent="0.25">
      <c r="A178" s="151">
        <v>85</v>
      </c>
      <c r="B178" s="152" t="s">
        <v>340</v>
      </c>
      <c r="C178" s="184" t="s">
        <v>341</v>
      </c>
      <c r="D178" s="169">
        <v>5</v>
      </c>
      <c r="E178" s="156"/>
      <c r="F178" s="156"/>
      <c r="G178" s="157"/>
      <c r="H178" s="156"/>
      <c r="I178" s="275">
        <f>X178*36</f>
        <v>180</v>
      </c>
      <c r="J178" s="159"/>
      <c r="K178" s="159">
        <f>P178*P$34+Q178*Q$34+R178*R$34+S178*S$34+T178*T$34+U178*U$34+V178*V$34+W178*W$34</f>
        <v>85</v>
      </c>
      <c r="L178" s="159">
        <v>34</v>
      </c>
      <c r="M178" s="159">
        <v>34</v>
      </c>
      <c r="N178" s="159">
        <v>17</v>
      </c>
      <c r="O178" s="160">
        <f>I178-K178</f>
        <v>95</v>
      </c>
      <c r="P178" s="161"/>
      <c r="Q178" s="162"/>
      <c r="R178" s="162"/>
      <c r="S178" s="162"/>
      <c r="T178" s="162">
        <v>5</v>
      </c>
      <c r="U178" s="162"/>
      <c r="V178" s="162"/>
      <c r="W178" s="162"/>
      <c r="X178" s="164">
        <v>5</v>
      </c>
      <c r="Y178" s="157"/>
      <c r="Z178" s="165"/>
      <c r="AA178" s="157"/>
      <c r="AB178" s="165"/>
      <c r="AC178" s="166"/>
      <c r="AD178" s="165">
        <v>5</v>
      </c>
      <c r="AE178" s="166"/>
      <c r="AF178" s="165"/>
      <c r="AG178" s="166"/>
      <c r="AH178" s="50" t="s">
        <v>325</v>
      </c>
    </row>
    <row r="179" spans="1:34" s="50" customFormat="1" ht="26.4" x14ac:dyDescent="0.25">
      <c r="A179" s="151">
        <v>86</v>
      </c>
      <c r="B179" s="152" t="s">
        <v>342</v>
      </c>
      <c r="C179" s="184" t="s">
        <v>343</v>
      </c>
      <c r="D179" s="169">
        <v>7</v>
      </c>
      <c r="E179" s="156"/>
      <c r="F179" s="156"/>
      <c r="G179" s="157"/>
      <c r="H179" s="156"/>
      <c r="I179" s="275">
        <f>X179*36</f>
        <v>108</v>
      </c>
      <c r="J179" s="159"/>
      <c r="K179" s="159">
        <f>P179*P$34+Q179*Q$34+R179*R$34+S179*S$34+T179*T$34+U179*U$34+V179*V$34+W179*W$34</f>
        <v>52</v>
      </c>
      <c r="L179" s="159">
        <v>26</v>
      </c>
      <c r="M179" s="159">
        <v>13</v>
      </c>
      <c r="N179" s="159">
        <v>13</v>
      </c>
      <c r="O179" s="160">
        <f>I179-K179</f>
        <v>56</v>
      </c>
      <c r="P179" s="161"/>
      <c r="Q179" s="162"/>
      <c r="R179" s="162"/>
      <c r="S179" s="162"/>
      <c r="T179" s="162"/>
      <c r="U179" s="162"/>
      <c r="V179" s="162">
        <v>4</v>
      </c>
      <c r="W179" s="162"/>
      <c r="X179" s="164">
        <v>3</v>
      </c>
      <c r="Y179" s="157"/>
      <c r="Z179" s="165"/>
      <c r="AA179" s="157"/>
      <c r="AB179" s="165"/>
      <c r="AC179" s="166"/>
      <c r="AD179" s="165"/>
      <c r="AE179" s="166"/>
      <c r="AF179" s="165">
        <v>3</v>
      </c>
      <c r="AG179" s="166"/>
      <c r="AH179" s="50" t="s">
        <v>325</v>
      </c>
    </row>
    <row r="180" spans="1:34" s="50" customFormat="1" ht="26.4" x14ac:dyDescent="0.25">
      <c r="A180" s="151"/>
      <c r="B180" s="191" t="s">
        <v>344</v>
      </c>
      <c r="C180" s="181" t="s">
        <v>345</v>
      </c>
      <c r="D180" s="280"/>
      <c r="E180" s="281"/>
      <c r="F180" s="144"/>
      <c r="G180" s="148"/>
      <c r="H180" s="163"/>
      <c r="I180" s="212">
        <f>SUM(I181:I182)</f>
        <v>180</v>
      </c>
      <c r="J180" s="213">
        <f t="shared" ref="J180:AG180" si="54">SUM(J181:J182)</f>
        <v>0</v>
      </c>
      <c r="K180" s="213">
        <f t="shared" si="54"/>
        <v>91</v>
      </c>
      <c r="L180" s="213">
        <f t="shared" si="54"/>
        <v>45</v>
      </c>
      <c r="M180" s="213">
        <f t="shared" si="54"/>
        <v>33</v>
      </c>
      <c r="N180" s="213">
        <f t="shared" si="54"/>
        <v>13</v>
      </c>
      <c r="O180" s="214">
        <f t="shared" si="54"/>
        <v>89</v>
      </c>
      <c r="P180" s="259">
        <f t="shared" si="54"/>
        <v>0</v>
      </c>
      <c r="Q180" s="260">
        <f t="shared" si="54"/>
        <v>0</v>
      </c>
      <c r="R180" s="261">
        <f t="shared" si="54"/>
        <v>0</v>
      </c>
      <c r="S180" s="261">
        <f t="shared" si="54"/>
        <v>0</v>
      </c>
      <c r="T180" s="261">
        <f t="shared" si="54"/>
        <v>0</v>
      </c>
      <c r="U180" s="261">
        <f t="shared" si="54"/>
        <v>0</v>
      </c>
      <c r="V180" s="261">
        <f t="shared" si="54"/>
        <v>7</v>
      </c>
      <c r="W180" s="260">
        <f t="shared" si="54"/>
        <v>0</v>
      </c>
      <c r="X180" s="177">
        <f t="shared" si="54"/>
        <v>5</v>
      </c>
      <c r="Y180" s="178">
        <f t="shared" si="54"/>
        <v>0</v>
      </c>
      <c r="Z180" s="167">
        <f t="shared" si="54"/>
        <v>0</v>
      </c>
      <c r="AA180" s="178">
        <f t="shared" si="54"/>
        <v>0</v>
      </c>
      <c r="AB180" s="167">
        <f t="shared" si="54"/>
        <v>0</v>
      </c>
      <c r="AC180" s="168">
        <f t="shared" si="54"/>
        <v>0</v>
      </c>
      <c r="AD180" s="167">
        <f t="shared" si="54"/>
        <v>0</v>
      </c>
      <c r="AE180" s="168">
        <f t="shared" si="54"/>
        <v>0</v>
      </c>
      <c r="AF180" s="167">
        <f t="shared" si="54"/>
        <v>5</v>
      </c>
      <c r="AG180" s="168">
        <f t="shared" si="54"/>
        <v>0</v>
      </c>
    </row>
    <row r="181" spans="1:34" s="50" customFormat="1" ht="39.6" x14ac:dyDescent="0.25">
      <c r="A181" s="151">
        <v>87</v>
      </c>
      <c r="B181" s="152" t="s">
        <v>346</v>
      </c>
      <c r="C181" s="184" t="s">
        <v>347</v>
      </c>
      <c r="D181" s="169">
        <v>7</v>
      </c>
      <c r="E181" s="156"/>
      <c r="F181" s="156"/>
      <c r="G181" s="157"/>
      <c r="H181" s="156"/>
      <c r="I181" s="275">
        <f>X181*36</f>
        <v>108</v>
      </c>
      <c r="J181" s="159"/>
      <c r="K181" s="159">
        <f>P181*P$34+Q181*Q$34+R181*R$34+S181*S$34+T181*T$34+U181*U$34+V181*V$34+W181*W$34</f>
        <v>52</v>
      </c>
      <c r="L181" s="159">
        <v>26</v>
      </c>
      <c r="M181" s="159">
        <v>13</v>
      </c>
      <c r="N181" s="159">
        <v>13</v>
      </c>
      <c r="O181" s="160">
        <f>I181-K181</f>
        <v>56</v>
      </c>
      <c r="P181" s="161"/>
      <c r="Q181" s="162"/>
      <c r="R181" s="162"/>
      <c r="S181" s="162"/>
      <c r="T181" s="162"/>
      <c r="U181" s="162"/>
      <c r="V181" s="162">
        <v>4</v>
      </c>
      <c r="W181" s="162"/>
      <c r="X181" s="164">
        <v>3</v>
      </c>
      <c r="Y181" s="157"/>
      <c r="Z181" s="165"/>
      <c r="AA181" s="157"/>
      <c r="AB181" s="165"/>
      <c r="AC181" s="166"/>
      <c r="AD181" s="165"/>
      <c r="AE181" s="166"/>
      <c r="AF181" s="165">
        <v>3</v>
      </c>
      <c r="AG181" s="166"/>
    </row>
    <row r="182" spans="1:34" s="50" customFormat="1" ht="26.4" x14ac:dyDescent="0.25">
      <c r="A182" s="151">
        <v>88</v>
      </c>
      <c r="B182" s="152" t="s">
        <v>348</v>
      </c>
      <c r="C182" s="184" t="s">
        <v>349</v>
      </c>
      <c r="D182" s="258"/>
      <c r="E182" s="141">
        <v>7</v>
      </c>
      <c r="F182" s="141"/>
      <c r="G182" s="142"/>
      <c r="H182" s="156"/>
      <c r="I182" s="275">
        <f>X182*36</f>
        <v>72</v>
      </c>
      <c r="J182" s="159"/>
      <c r="K182" s="159">
        <f>P182*P$34+Q182*Q$34+R182*R$34+S182*S$34+T182*T$34+U182*U$34+V182*V$34+W182*W$34</f>
        <v>39</v>
      </c>
      <c r="L182" s="159">
        <v>19</v>
      </c>
      <c r="M182" s="159">
        <v>20</v>
      </c>
      <c r="N182" s="159"/>
      <c r="O182" s="160">
        <f>I182-K182</f>
        <v>33</v>
      </c>
      <c r="P182" s="161"/>
      <c r="Q182" s="162"/>
      <c r="R182" s="162"/>
      <c r="S182" s="162"/>
      <c r="T182" s="162"/>
      <c r="U182" s="162"/>
      <c r="V182" s="162">
        <v>3</v>
      </c>
      <c r="W182" s="162"/>
      <c r="X182" s="164">
        <v>2</v>
      </c>
      <c r="Y182" s="157"/>
      <c r="Z182" s="165"/>
      <c r="AA182" s="157"/>
      <c r="AB182" s="165"/>
      <c r="AC182" s="166"/>
      <c r="AD182" s="165"/>
      <c r="AE182" s="166"/>
      <c r="AF182" s="165">
        <v>2</v>
      </c>
      <c r="AG182" s="166"/>
    </row>
    <row r="183" spans="1:34" s="50" customFormat="1" ht="39.6" x14ac:dyDescent="0.25">
      <c r="A183" s="151"/>
      <c r="B183" s="191" t="s">
        <v>350</v>
      </c>
      <c r="C183" s="181" t="s">
        <v>351</v>
      </c>
      <c r="D183" s="280"/>
      <c r="E183" s="281"/>
      <c r="F183" s="144"/>
      <c r="G183" s="148"/>
      <c r="H183" s="163"/>
      <c r="I183" s="212">
        <f>SUM(I184:I189)</f>
        <v>468</v>
      </c>
      <c r="J183" s="213">
        <f t="shared" ref="J183:AG183" si="55">SUM(J184:J189)</f>
        <v>0</v>
      </c>
      <c r="K183" s="213">
        <f t="shared" si="55"/>
        <v>218</v>
      </c>
      <c r="L183" s="213">
        <f t="shared" si="55"/>
        <v>109</v>
      </c>
      <c r="M183" s="213">
        <f t="shared" si="55"/>
        <v>109</v>
      </c>
      <c r="N183" s="213">
        <f t="shared" si="55"/>
        <v>0</v>
      </c>
      <c r="O183" s="214">
        <f t="shared" si="55"/>
        <v>250</v>
      </c>
      <c r="P183" s="259">
        <f t="shared" si="55"/>
        <v>0</v>
      </c>
      <c r="Q183" s="260">
        <f t="shared" si="55"/>
        <v>0</v>
      </c>
      <c r="R183" s="261">
        <f t="shared" si="55"/>
        <v>0</v>
      </c>
      <c r="S183" s="261">
        <f t="shared" si="55"/>
        <v>0</v>
      </c>
      <c r="T183" s="261">
        <f t="shared" si="55"/>
        <v>0</v>
      </c>
      <c r="U183" s="261">
        <f t="shared" si="55"/>
        <v>10</v>
      </c>
      <c r="V183" s="261">
        <f t="shared" si="55"/>
        <v>0</v>
      </c>
      <c r="W183" s="260">
        <f t="shared" si="55"/>
        <v>4</v>
      </c>
      <c r="X183" s="177">
        <f t="shared" si="55"/>
        <v>13</v>
      </c>
      <c r="Y183" s="178">
        <f t="shared" si="55"/>
        <v>0</v>
      </c>
      <c r="Z183" s="167">
        <f t="shared" si="55"/>
        <v>0</v>
      </c>
      <c r="AA183" s="178">
        <f t="shared" si="55"/>
        <v>0</v>
      </c>
      <c r="AB183" s="167">
        <f t="shared" si="55"/>
        <v>0</v>
      </c>
      <c r="AC183" s="168">
        <f t="shared" si="55"/>
        <v>0</v>
      </c>
      <c r="AD183" s="167">
        <f t="shared" si="55"/>
        <v>0</v>
      </c>
      <c r="AE183" s="168">
        <f t="shared" si="55"/>
        <v>10</v>
      </c>
      <c r="AF183" s="167">
        <f t="shared" si="55"/>
        <v>0</v>
      </c>
      <c r="AG183" s="168">
        <f t="shared" si="55"/>
        <v>3</v>
      </c>
    </row>
    <row r="184" spans="1:34" s="28" customFormat="1" ht="26.4" x14ac:dyDescent="0.25">
      <c r="A184" s="151">
        <v>89</v>
      </c>
      <c r="B184" s="152" t="s">
        <v>352</v>
      </c>
      <c r="C184" s="184" t="s">
        <v>353</v>
      </c>
      <c r="D184" s="282"/>
      <c r="E184" s="283">
        <v>6</v>
      </c>
      <c r="F184" s="141"/>
      <c r="G184" s="142"/>
      <c r="H184" s="156"/>
      <c r="I184" s="275">
        <f t="shared" ref="I184:I189" si="56">X184*36</f>
        <v>72</v>
      </c>
      <c r="J184" s="162"/>
      <c r="K184" s="159">
        <f t="shared" ref="K184:K189" si="57">P184*P$34+Q184*Q$34+R184*R$34+S184*S$34+T184*T$34+U184*U$34+V184*V$34+W184*W$34</f>
        <v>34</v>
      </c>
      <c r="L184" s="162">
        <v>17</v>
      </c>
      <c r="M184" s="162">
        <v>17</v>
      </c>
      <c r="N184" s="162"/>
      <c r="O184" s="160">
        <f t="shared" ref="O184:O189" si="58">I184-K184</f>
        <v>38</v>
      </c>
      <c r="P184" s="284"/>
      <c r="Q184" s="285"/>
      <c r="R184" s="286"/>
      <c r="S184" s="286"/>
      <c r="T184" s="286"/>
      <c r="U184" s="286">
        <v>2</v>
      </c>
      <c r="V184" s="286"/>
      <c r="W184" s="285"/>
      <c r="X184" s="164">
        <v>2</v>
      </c>
      <c r="Y184" s="157"/>
      <c r="Z184" s="165"/>
      <c r="AA184" s="157"/>
      <c r="AB184" s="165"/>
      <c r="AC184" s="166"/>
      <c r="AD184" s="165"/>
      <c r="AE184" s="166">
        <v>2</v>
      </c>
      <c r="AF184" s="165"/>
      <c r="AG184" s="166"/>
    </row>
    <row r="185" spans="1:34" s="28" customFormat="1" ht="14.25" customHeight="1" x14ac:dyDescent="0.25">
      <c r="A185" s="151">
        <v>90</v>
      </c>
      <c r="B185" s="152" t="s">
        <v>354</v>
      </c>
      <c r="C185" s="184" t="s">
        <v>355</v>
      </c>
      <c r="D185" s="282"/>
      <c r="E185" s="283">
        <v>6</v>
      </c>
      <c r="F185" s="141"/>
      <c r="G185" s="142"/>
      <c r="H185" s="156"/>
      <c r="I185" s="275">
        <f t="shared" si="56"/>
        <v>72</v>
      </c>
      <c r="J185" s="162"/>
      <c r="K185" s="159">
        <f t="shared" si="57"/>
        <v>34</v>
      </c>
      <c r="L185" s="162">
        <v>17</v>
      </c>
      <c r="M185" s="162">
        <v>17</v>
      </c>
      <c r="N185" s="162"/>
      <c r="O185" s="160">
        <f t="shared" si="58"/>
        <v>38</v>
      </c>
      <c r="P185" s="284"/>
      <c r="Q185" s="285"/>
      <c r="R185" s="286"/>
      <c r="S185" s="286"/>
      <c r="T185" s="286"/>
      <c r="U185" s="286">
        <v>2</v>
      </c>
      <c r="V185" s="286"/>
      <c r="W185" s="285"/>
      <c r="X185" s="164">
        <v>2</v>
      </c>
      <c r="Y185" s="157"/>
      <c r="Z185" s="165"/>
      <c r="AA185" s="157"/>
      <c r="AB185" s="165"/>
      <c r="AC185" s="166"/>
      <c r="AD185" s="165"/>
      <c r="AE185" s="166">
        <v>2</v>
      </c>
      <c r="AF185" s="165"/>
      <c r="AG185" s="166"/>
    </row>
    <row r="186" spans="1:34" s="28" customFormat="1" ht="26.4" x14ac:dyDescent="0.25">
      <c r="A186" s="151">
        <v>91</v>
      </c>
      <c r="B186" s="152" t="s">
        <v>356</v>
      </c>
      <c r="C186" s="184" t="s">
        <v>357</v>
      </c>
      <c r="D186" s="282"/>
      <c r="E186" s="283">
        <v>6</v>
      </c>
      <c r="F186" s="141"/>
      <c r="G186" s="142"/>
      <c r="H186" s="156"/>
      <c r="I186" s="275">
        <f t="shared" si="56"/>
        <v>72</v>
      </c>
      <c r="J186" s="162"/>
      <c r="K186" s="159">
        <f t="shared" si="57"/>
        <v>34</v>
      </c>
      <c r="L186" s="162">
        <v>17</v>
      </c>
      <c r="M186" s="162">
        <v>17</v>
      </c>
      <c r="N186" s="162"/>
      <c r="O186" s="160">
        <f t="shared" si="58"/>
        <v>38</v>
      </c>
      <c r="P186" s="284"/>
      <c r="Q186" s="285"/>
      <c r="R186" s="286"/>
      <c r="S186" s="286"/>
      <c r="T186" s="286"/>
      <c r="U186" s="286">
        <v>2</v>
      </c>
      <c r="V186" s="286"/>
      <c r="W186" s="285"/>
      <c r="X186" s="164">
        <v>2</v>
      </c>
      <c r="Y186" s="157"/>
      <c r="Z186" s="165"/>
      <c r="AA186" s="157"/>
      <c r="AB186" s="165"/>
      <c r="AC186" s="166"/>
      <c r="AD186" s="165"/>
      <c r="AE186" s="166">
        <v>2</v>
      </c>
      <c r="AF186" s="165"/>
      <c r="AG186" s="166"/>
    </row>
    <row r="187" spans="1:34" s="28" customFormat="1" ht="38.25" customHeight="1" x14ac:dyDescent="0.25">
      <c r="A187" s="151">
        <v>92</v>
      </c>
      <c r="B187" s="152" t="s">
        <v>358</v>
      </c>
      <c r="C187" s="184" t="s">
        <v>359</v>
      </c>
      <c r="D187" s="282"/>
      <c r="E187" s="283">
        <v>6</v>
      </c>
      <c r="F187" s="141"/>
      <c r="G187" s="142"/>
      <c r="H187" s="156"/>
      <c r="I187" s="275">
        <f t="shared" si="56"/>
        <v>72</v>
      </c>
      <c r="J187" s="162"/>
      <c r="K187" s="159">
        <f t="shared" si="57"/>
        <v>34</v>
      </c>
      <c r="L187" s="162">
        <v>17</v>
      </c>
      <c r="M187" s="162">
        <v>17</v>
      </c>
      <c r="N187" s="162"/>
      <c r="O187" s="160">
        <f t="shared" si="58"/>
        <v>38</v>
      </c>
      <c r="P187" s="284"/>
      <c r="Q187" s="285"/>
      <c r="R187" s="286"/>
      <c r="S187" s="286"/>
      <c r="T187" s="286"/>
      <c r="U187" s="286">
        <v>2</v>
      </c>
      <c r="V187" s="286"/>
      <c r="W187" s="285"/>
      <c r="X187" s="164">
        <v>2</v>
      </c>
      <c r="Y187" s="157"/>
      <c r="Z187" s="165"/>
      <c r="AA187" s="157"/>
      <c r="AB187" s="165"/>
      <c r="AC187" s="166"/>
      <c r="AD187" s="165"/>
      <c r="AE187" s="166">
        <v>2</v>
      </c>
      <c r="AF187" s="165"/>
      <c r="AG187" s="166"/>
    </row>
    <row r="188" spans="1:34" s="28" customFormat="1" ht="39.6" x14ac:dyDescent="0.25">
      <c r="A188" s="151">
        <v>93</v>
      </c>
      <c r="B188" s="152" t="s">
        <v>360</v>
      </c>
      <c r="C188" s="184" t="s">
        <v>361</v>
      </c>
      <c r="D188" s="282"/>
      <c r="E188" s="283">
        <v>6</v>
      </c>
      <c r="F188" s="141"/>
      <c r="G188" s="142"/>
      <c r="H188" s="156"/>
      <c r="I188" s="275">
        <f t="shared" si="56"/>
        <v>72</v>
      </c>
      <c r="J188" s="162"/>
      <c r="K188" s="159">
        <f t="shared" si="57"/>
        <v>34</v>
      </c>
      <c r="L188" s="162">
        <v>17</v>
      </c>
      <c r="M188" s="162">
        <v>17</v>
      </c>
      <c r="N188" s="162"/>
      <c r="O188" s="160">
        <f t="shared" si="58"/>
        <v>38</v>
      </c>
      <c r="P188" s="284"/>
      <c r="Q188" s="285"/>
      <c r="R188" s="286"/>
      <c r="S188" s="286"/>
      <c r="T188" s="286"/>
      <c r="U188" s="286">
        <v>2</v>
      </c>
      <c r="V188" s="286"/>
      <c r="W188" s="285"/>
      <c r="X188" s="164">
        <v>2</v>
      </c>
      <c r="Y188" s="157"/>
      <c r="Z188" s="165"/>
      <c r="AA188" s="157"/>
      <c r="AB188" s="165"/>
      <c r="AC188" s="166"/>
      <c r="AD188" s="165"/>
      <c r="AE188" s="166">
        <v>2</v>
      </c>
      <c r="AF188" s="165"/>
      <c r="AG188" s="166"/>
      <c r="AH188" s="50" t="s">
        <v>325</v>
      </c>
    </row>
    <row r="189" spans="1:34" s="50" customFormat="1" ht="26.4" x14ac:dyDescent="0.25">
      <c r="A189" s="151">
        <v>94</v>
      </c>
      <c r="B189" s="152" t="s">
        <v>362</v>
      </c>
      <c r="C189" s="184" t="s">
        <v>363</v>
      </c>
      <c r="D189" s="169">
        <v>8</v>
      </c>
      <c r="E189" s="156"/>
      <c r="F189" s="156"/>
      <c r="G189" s="157"/>
      <c r="H189" s="156"/>
      <c r="I189" s="275">
        <f t="shared" si="56"/>
        <v>108</v>
      </c>
      <c r="J189" s="159"/>
      <c r="K189" s="159">
        <f t="shared" si="57"/>
        <v>48</v>
      </c>
      <c r="L189" s="159">
        <v>24</v>
      </c>
      <c r="M189" s="159">
        <v>24</v>
      </c>
      <c r="N189" s="159"/>
      <c r="O189" s="160">
        <f t="shared" si="58"/>
        <v>60</v>
      </c>
      <c r="P189" s="161"/>
      <c r="Q189" s="162"/>
      <c r="R189" s="162"/>
      <c r="S189" s="162"/>
      <c r="T189" s="162"/>
      <c r="U189" s="162"/>
      <c r="V189" s="162"/>
      <c r="W189" s="162">
        <v>4</v>
      </c>
      <c r="X189" s="164">
        <v>3</v>
      </c>
      <c r="Y189" s="157"/>
      <c r="Z189" s="165"/>
      <c r="AA189" s="157"/>
      <c r="AB189" s="165"/>
      <c r="AC189" s="166"/>
      <c r="AD189" s="165"/>
      <c r="AE189" s="166"/>
      <c r="AF189" s="165"/>
      <c r="AG189" s="166">
        <v>3</v>
      </c>
    </row>
    <row r="190" spans="1:34" s="50" customFormat="1" ht="39.6" x14ac:dyDescent="0.25">
      <c r="A190" s="151"/>
      <c r="B190" s="137" t="s">
        <v>364</v>
      </c>
      <c r="C190" s="181" t="s">
        <v>365</v>
      </c>
      <c r="D190" s="263"/>
      <c r="E190" s="163"/>
      <c r="F190" s="264"/>
      <c r="G190" s="178"/>
      <c r="H190" s="163"/>
      <c r="I190" s="212">
        <f>SUM(I191:I194)</f>
        <v>324</v>
      </c>
      <c r="J190" s="213">
        <f t="shared" ref="J190:AG190" si="59">SUM(J191:J194)</f>
        <v>0</v>
      </c>
      <c r="K190" s="213">
        <f t="shared" si="59"/>
        <v>162</v>
      </c>
      <c r="L190" s="213">
        <f t="shared" si="59"/>
        <v>80</v>
      </c>
      <c r="M190" s="213">
        <f t="shared" si="59"/>
        <v>82</v>
      </c>
      <c r="N190" s="213">
        <f t="shared" si="59"/>
        <v>0</v>
      </c>
      <c r="O190" s="214">
        <f t="shared" si="59"/>
        <v>162</v>
      </c>
      <c r="P190" s="259">
        <f t="shared" si="59"/>
        <v>0</v>
      </c>
      <c r="Q190" s="260">
        <f t="shared" si="59"/>
        <v>0</v>
      </c>
      <c r="R190" s="261">
        <f t="shared" si="59"/>
        <v>0</v>
      </c>
      <c r="S190" s="261">
        <f t="shared" si="59"/>
        <v>0</v>
      </c>
      <c r="T190" s="261">
        <f t="shared" si="59"/>
        <v>0</v>
      </c>
      <c r="U190" s="261">
        <f t="shared" si="59"/>
        <v>0</v>
      </c>
      <c r="V190" s="261">
        <f t="shared" si="59"/>
        <v>6</v>
      </c>
      <c r="W190" s="260">
        <f t="shared" si="59"/>
        <v>7</v>
      </c>
      <c r="X190" s="177">
        <f t="shared" si="59"/>
        <v>9</v>
      </c>
      <c r="Y190" s="178">
        <f t="shared" si="59"/>
        <v>0</v>
      </c>
      <c r="Z190" s="167">
        <f t="shared" si="59"/>
        <v>0</v>
      </c>
      <c r="AA190" s="178">
        <f t="shared" si="59"/>
        <v>0</v>
      </c>
      <c r="AB190" s="167">
        <f t="shared" si="59"/>
        <v>0</v>
      </c>
      <c r="AC190" s="168">
        <f t="shared" si="59"/>
        <v>0</v>
      </c>
      <c r="AD190" s="167">
        <f t="shared" si="59"/>
        <v>0</v>
      </c>
      <c r="AE190" s="168">
        <f t="shared" si="59"/>
        <v>0</v>
      </c>
      <c r="AF190" s="167">
        <f t="shared" si="59"/>
        <v>4</v>
      </c>
      <c r="AG190" s="168">
        <f t="shared" si="59"/>
        <v>5</v>
      </c>
    </row>
    <row r="191" spans="1:34" s="28" customFormat="1" ht="25.5" customHeight="1" x14ac:dyDescent="0.25">
      <c r="A191" s="151">
        <v>95</v>
      </c>
      <c r="B191" s="152" t="s">
        <v>366</v>
      </c>
      <c r="C191" s="184" t="s">
        <v>367</v>
      </c>
      <c r="D191" s="262"/>
      <c r="E191" s="156">
        <v>7</v>
      </c>
      <c r="F191" s="265"/>
      <c r="G191" s="157"/>
      <c r="H191" s="156"/>
      <c r="I191" s="275">
        <f>X191*36</f>
        <v>72</v>
      </c>
      <c r="J191" s="357"/>
      <c r="K191" s="159">
        <f>P191*P$34+Q191*Q$34+R191*R$34+S191*S$34+T191*T$34+U191*U$34+V191*V$34+W191*W$34</f>
        <v>39</v>
      </c>
      <c r="L191" s="357">
        <v>19</v>
      </c>
      <c r="M191" s="357">
        <v>20</v>
      </c>
      <c r="N191" s="357"/>
      <c r="O191" s="277">
        <f>I191-K191</f>
        <v>33</v>
      </c>
      <c r="P191" s="358"/>
      <c r="Q191" s="359"/>
      <c r="R191" s="360"/>
      <c r="S191" s="360"/>
      <c r="T191" s="360"/>
      <c r="U191" s="360"/>
      <c r="V191" s="360">
        <v>3</v>
      </c>
      <c r="W191" s="359"/>
      <c r="X191" s="361">
        <v>2</v>
      </c>
      <c r="Y191" s="362"/>
      <c r="Z191" s="363"/>
      <c r="AA191" s="362"/>
      <c r="AB191" s="363"/>
      <c r="AC191" s="364"/>
      <c r="AD191" s="363"/>
      <c r="AE191" s="364"/>
      <c r="AF191" s="363">
        <v>2</v>
      </c>
      <c r="AG191" s="364"/>
    </row>
    <row r="192" spans="1:34" s="28" customFormat="1" ht="26.4" x14ac:dyDescent="0.25">
      <c r="A192" s="151">
        <v>96</v>
      </c>
      <c r="B192" s="152" t="s">
        <v>368</v>
      </c>
      <c r="C192" s="184" t="s">
        <v>369</v>
      </c>
      <c r="D192" s="262"/>
      <c r="E192" s="156">
        <v>7</v>
      </c>
      <c r="F192" s="265"/>
      <c r="G192" s="157"/>
      <c r="H192" s="156"/>
      <c r="I192" s="275">
        <f>X192*36</f>
        <v>72</v>
      </c>
      <c r="J192" s="357"/>
      <c r="K192" s="159">
        <f>P192*P$34+Q192*Q$34+R192*R$34+S192*S$34+T192*T$34+U192*U$34+V192*V$34+W192*W$34</f>
        <v>39</v>
      </c>
      <c r="L192" s="357">
        <v>19</v>
      </c>
      <c r="M192" s="357">
        <v>20</v>
      </c>
      <c r="N192" s="357"/>
      <c r="O192" s="277">
        <f>I192-K192</f>
        <v>33</v>
      </c>
      <c r="P192" s="358"/>
      <c r="Q192" s="359"/>
      <c r="R192" s="360"/>
      <c r="S192" s="360"/>
      <c r="T192" s="360"/>
      <c r="U192" s="360"/>
      <c r="V192" s="360">
        <v>3</v>
      </c>
      <c r="W192" s="359"/>
      <c r="X192" s="361">
        <v>2</v>
      </c>
      <c r="Y192" s="362"/>
      <c r="Z192" s="363"/>
      <c r="AA192" s="362"/>
      <c r="AB192" s="363"/>
      <c r="AC192" s="364"/>
      <c r="AD192" s="363"/>
      <c r="AE192" s="364"/>
      <c r="AF192" s="363">
        <v>2</v>
      </c>
      <c r="AG192" s="364"/>
    </row>
    <row r="193" spans="1:250" s="28" customFormat="1" ht="39.6" x14ac:dyDescent="0.25">
      <c r="A193" s="151">
        <v>97</v>
      </c>
      <c r="B193" s="152" t="s">
        <v>370</v>
      </c>
      <c r="C193" s="184" t="s">
        <v>371</v>
      </c>
      <c r="D193" s="262"/>
      <c r="E193" s="156">
        <v>8</v>
      </c>
      <c r="F193" s="265"/>
      <c r="G193" s="157"/>
      <c r="H193" s="156"/>
      <c r="I193" s="275">
        <f>X193*36</f>
        <v>72</v>
      </c>
      <c r="J193" s="357"/>
      <c r="K193" s="159">
        <f>P193*P$34+Q193*Q$34+R193*R$34+S193*S$34+T193*T$34+U193*U$34+V193*V$34+W193*W$34</f>
        <v>36</v>
      </c>
      <c r="L193" s="357">
        <v>18</v>
      </c>
      <c r="M193" s="357">
        <v>18</v>
      </c>
      <c r="N193" s="357"/>
      <c r="O193" s="277">
        <f>I193-K193</f>
        <v>36</v>
      </c>
      <c r="P193" s="358"/>
      <c r="Q193" s="359"/>
      <c r="R193" s="360"/>
      <c r="S193" s="360"/>
      <c r="T193" s="360"/>
      <c r="U193" s="360"/>
      <c r="V193" s="360"/>
      <c r="W193" s="359">
        <v>3</v>
      </c>
      <c r="X193" s="361">
        <v>2</v>
      </c>
      <c r="Y193" s="362"/>
      <c r="Z193" s="363"/>
      <c r="AA193" s="362"/>
      <c r="AB193" s="363"/>
      <c r="AC193" s="364"/>
      <c r="AD193" s="363"/>
      <c r="AE193" s="364"/>
      <c r="AF193" s="363"/>
      <c r="AG193" s="364">
        <v>2</v>
      </c>
    </row>
    <row r="194" spans="1:250" s="28" customFormat="1" ht="27" thickBot="1" x14ac:dyDescent="0.3">
      <c r="A194" s="151">
        <v>98</v>
      </c>
      <c r="B194" s="152" t="s">
        <v>372</v>
      </c>
      <c r="C194" s="184" t="s">
        <v>373</v>
      </c>
      <c r="D194" s="262"/>
      <c r="E194" s="156">
        <v>8</v>
      </c>
      <c r="F194" s="265"/>
      <c r="G194" s="157"/>
      <c r="H194" s="156"/>
      <c r="I194" s="275">
        <f>X194*36</f>
        <v>108</v>
      </c>
      <c r="J194" s="162"/>
      <c r="K194" s="159">
        <f>P194*P$34+Q194*Q$34+R194*R$34+S194*S$34+T194*T$34+U194*U$34+V194*V$34+W194*W$34</f>
        <v>48</v>
      </c>
      <c r="L194" s="162">
        <v>24</v>
      </c>
      <c r="M194" s="162">
        <v>24</v>
      </c>
      <c r="N194" s="162"/>
      <c r="O194" s="277">
        <f>I194-K194</f>
        <v>60</v>
      </c>
      <c r="P194" s="161"/>
      <c r="Q194" s="162"/>
      <c r="R194" s="162"/>
      <c r="S194" s="162"/>
      <c r="T194" s="162"/>
      <c r="U194" s="162"/>
      <c r="V194" s="162"/>
      <c r="W194" s="162">
        <v>4</v>
      </c>
      <c r="X194" s="164">
        <v>3</v>
      </c>
      <c r="Y194" s="157"/>
      <c r="Z194" s="165"/>
      <c r="AA194" s="157"/>
      <c r="AB194" s="165"/>
      <c r="AC194" s="166"/>
      <c r="AD194" s="165"/>
      <c r="AE194" s="166"/>
      <c r="AF194" s="165"/>
      <c r="AG194" s="166">
        <v>3</v>
      </c>
    </row>
    <row r="195" spans="1:250" s="250" customFormat="1" ht="18.75" hidden="1" customHeight="1" x14ac:dyDescent="0.25">
      <c r="A195" s="289"/>
      <c r="B195" s="290" t="s">
        <v>204</v>
      </c>
      <c r="C195" s="291" t="s">
        <v>205</v>
      </c>
      <c r="D195" s="292"/>
      <c r="E195" s="293"/>
      <c r="F195" s="294"/>
      <c r="G195" s="295"/>
      <c r="H195" s="293"/>
      <c r="I195" s="296">
        <f t="shared" ref="I195:AG195" si="60">I196+I201</f>
        <v>0</v>
      </c>
      <c r="J195" s="243">
        <f t="shared" si="60"/>
        <v>0</v>
      </c>
      <c r="K195" s="243">
        <f t="shared" si="60"/>
        <v>0</v>
      </c>
      <c r="L195" s="243">
        <f t="shared" si="60"/>
        <v>0</v>
      </c>
      <c r="M195" s="243">
        <f t="shared" si="60"/>
        <v>0</v>
      </c>
      <c r="N195" s="243">
        <f t="shared" si="60"/>
        <v>0</v>
      </c>
      <c r="O195" s="297">
        <f t="shared" si="60"/>
        <v>0</v>
      </c>
      <c r="P195" s="242">
        <f t="shared" si="60"/>
        <v>0</v>
      </c>
      <c r="Q195" s="243">
        <f t="shared" si="60"/>
        <v>0</v>
      </c>
      <c r="R195" s="243">
        <f t="shared" si="60"/>
        <v>0</v>
      </c>
      <c r="S195" s="243">
        <f t="shared" si="60"/>
        <v>0</v>
      </c>
      <c r="T195" s="243">
        <f t="shared" si="60"/>
        <v>0</v>
      </c>
      <c r="U195" s="243">
        <f t="shared" si="60"/>
        <v>0</v>
      </c>
      <c r="V195" s="243">
        <f t="shared" si="60"/>
        <v>0</v>
      </c>
      <c r="W195" s="243">
        <f t="shared" si="60"/>
        <v>0</v>
      </c>
      <c r="X195" s="298">
        <f t="shared" si="60"/>
        <v>0</v>
      </c>
      <c r="Y195" s="244">
        <f t="shared" si="60"/>
        <v>0</v>
      </c>
      <c r="Z195" s="299">
        <f t="shared" si="60"/>
        <v>0</v>
      </c>
      <c r="AA195" s="244">
        <f t="shared" si="60"/>
        <v>0</v>
      </c>
      <c r="AB195" s="299">
        <f t="shared" si="60"/>
        <v>0</v>
      </c>
      <c r="AC195" s="300">
        <f t="shared" si="60"/>
        <v>0</v>
      </c>
      <c r="AD195" s="299">
        <f t="shared" si="60"/>
        <v>0</v>
      </c>
      <c r="AE195" s="300">
        <f t="shared" si="60"/>
        <v>0</v>
      </c>
      <c r="AF195" s="299">
        <f t="shared" si="60"/>
        <v>0</v>
      </c>
      <c r="AG195" s="300">
        <f t="shared" si="60"/>
        <v>0</v>
      </c>
      <c r="AH195" s="245"/>
      <c r="AI195" s="246"/>
      <c r="AJ195" s="247"/>
      <c r="AK195" s="248"/>
      <c r="AL195" s="248"/>
      <c r="AM195" s="248"/>
      <c r="AN195" s="248"/>
      <c r="AO195" s="248"/>
      <c r="AP195" s="248"/>
      <c r="AQ195" s="248"/>
      <c r="AR195" s="256"/>
      <c r="AS195" s="256"/>
      <c r="AT195" s="256"/>
      <c r="AU195" s="256"/>
      <c r="AV195" s="256"/>
      <c r="AW195" s="256"/>
      <c r="AX195" s="256"/>
      <c r="AY195" s="256"/>
      <c r="AZ195" s="256"/>
      <c r="BA195" s="256"/>
      <c r="BB195" s="256"/>
      <c r="BC195" s="256"/>
      <c r="BD195" s="256"/>
      <c r="BE195" s="256"/>
      <c r="BF195" s="256"/>
      <c r="BG195" s="256"/>
      <c r="BH195" s="256"/>
      <c r="BI195" s="256"/>
      <c r="BJ195" s="256"/>
      <c r="BK195" s="256"/>
      <c r="BL195" s="256"/>
      <c r="BM195" s="256"/>
      <c r="BN195" s="256"/>
      <c r="BO195" s="256"/>
      <c r="BP195" s="256"/>
      <c r="BQ195" s="256"/>
      <c r="BR195" s="256"/>
      <c r="BS195" s="256"/>
      <c r="BT195" s="256"/>
      <c r="BU195" s="245"/>
      <c r="BV195" s="246"/>
      <c r="BW195" s="247"/>
      <c r="BX195" s="248"/>
      <c r="BY195" s="248"/>
      <c r="BZ195" s="248"/>
      <c r="CA195" s="248"/>
      <c r="CB195" s="248"/>
      <c r="CC195" s="248"/>
      <c r="CD195" s="248"/>
      <c r="CE195" s="256"/>
      <c r="CF195" s="256"/>
      <c r="CG195" s="256"/>
      <c r="CH195" s="256"/>
      <c r="CI195" s="256"/>
      <c r="CJ195" s="256"/>
      <c r="CK195" s="256"/>
      <c r="CL195" s="256"/>
      <c r="CM195" s="256"/>
      <c r="CN195" s="256"/>
      <c r="CO195" s="256"/>
      <c r="CP195" s="256"/>
      <c r="CQ195" s="256"/>
      <c r="CR195" s="256"/>
      <c r="CS195" s="256"/>
      <c r="CT195" s="256"/>
      <c r="CU195" s="256"/>
      <c r="CV195" s="256"/>
      <c r="CW195" s="256"/>
      <c r="CX195" s="256"/>
      <c r="CY195" s="256"/>
      <c r="CZ195" s="256"/>
      <c r="DA195" s="256"/>
      <c r="DB195" s="256"/>
      <c r="DC195" s="256"/>
      <c r="DD195" s="256"/>
      <c r="DE195" s="256"/>
      <c r="DF195" s="256"/>
      <c r="DG195" s="256"/>
      <c r="DH195" s="245"/>
      <c r="DI195" s="246"/>
      <c r="DJ195" s="247"/>
      <c r="DK195" s="248"/>
      <c r="DL195" s="248"/>
      <c r="DM195" s="248"/>
      <c r="DN195" s="248"/>
      <c r="DO195" s="248"/>
      <c r="DP195" s="248"/>
      <c r="DQ195" s="248"/>
      <c r="DR195" s="256"/>
      <c r="DS195" s="256"/>
      <c r="DT195" s="256"/>
      <c r="DU195" s="256"/>
      <c r="DV195" s="256"/>
      <c r="DW195" s="256"/>
      <c r="DX195" s="256"/>
      <c r="DY195" s="256"/>
      <c r="DZ195" s="256"/>
      <c r="EA195" s="256"/>
      <c r="EB195" s="256"/>
      <c r="EC195" s="256"/>
      <c r="ED195" s="256"/>
      <c r="EE195" s="256"/>
      <c r="EF195" s="256"/>
      <c r="EG195" s="256"/>
      <c r="EH195" s="256"/>
      <c r="EI195" s="256"/>
      <c r="EJ195" s="256"/>
      <c r="EK195" s="256"/>
      <c r="EL195" s="256"/>
      <c r="EM195" s="256"/>
      <c r="EN195" s="256"/>
      <c r="EO195" s="256"/>
      <c r="EP195" s="256"/>
      <c r="EQ195" s="256"/>
      <c r="ER195" s="256"/>
      <c r="ES195" s="256"/>
      <c r="ET195" s="256"/>
      <c r="EU195" s="245"/>
      <c r="EV195" s="246"/>
      <c r="EW195" s="247"/>
      <c r="EX195" s="248"/>
      <c r="EY195" s="248"/>
      <c r="EZ195" s="248"/>
      <c r="FA195" s="248"/>
      <c r="FB195" s="248"/>
      <c r="FC195" s="248"/>
      <c r="FD195" s="248"/>
      <c r="FE195" s="256"/>
      <c r="FF195" s="256"/>
      <c r="FG195" s="256"/>
      <c r="FH195" s="256"/>
      <c r="FI195" s="256"/>
      <c r="FJ195" s="256"/>
      <c r="FK195" s="256"/>
      <c r="FL195" s="256"/>
      <c r="FM195" s="256"/>
      <c r="FN195" s="256"/>
      <c r="FO195" s="256"/>
      <c r="FP195" s="256"/>
      <c r="FQ195" s="256"/>
      <c r="FR195" s="256"/>
      <c r="FS195" s="256"/>
      <c r="FT195" s="256"/>
      <c r="FU195" s="256"/>
      <c r="FV195" s="256"/>
      <c r="FW195" s="256"/>
      <c r="FX195" s="256"/>
      <c r="FY195" s="256"/>
      <c r="FZ195" s="256"/>
      <c r="GA195" s="256"/>
      <c r="GB195" s="256"/>
      <c r="GC195" s="256"/>
      <c r="GD195" s="256"/>
      <c r="GE195" s="256"/>
      <c r="GF195" s="256"/>
      <c r="GG195" s="256"/>
      <c r="GH195" s="245"/>
      <c r="GI195" s="246"/>
      <c r="GJ195" s="247"/>
      <c r="GK195" s="248"/>
      <c r="GL195" s="248"/>
      <c r="GM195" s="248"/>
      <c r="GN195" s="248"/>
      <c r="GO195" s="248"/>
      <c r="GP195" s="248"/>
      <c r="GQ195" s="248"/>
      <c r="GR195" s="256"/>
      <c r="GS195" s="256"/>
      <c r="GT195" s="256"/>
      <c r="GU195" s="256"/>
      <c r="GV195" s="256"/>
      <c r="GW195" s="256"/>
      <c r="GX195" s="256"/>
      <c r="GY195" s="256"/>
      <c r="GZ195" s="256"/>
      <c r="HA195" s="256"/>
      <c r="HB195" s="256"/>
      <c r="HC195" s="256"/>
      <c r="HD195" s="256"/>
      <c r="HE195" s="256"/>
      <c r="HF195" s="256"/>
      <c r="HG195" s="256"/>
      <c r="HH195" s="256"/>
      <c r="HI195" s="256"/>
      <c r="HJ195" s="256"/>
      <c r="HK195" s="256"/>
      <c r="HL195" s="256"/>
      <c r="HM195" s="256"/>
      <c r="HN195" s="256"/>
      <c r="HO195" s="256"/>
      <c r="HP195" s="256"/>
      <c r="HQ195" s="256"/>
      <c r="HR195" s="256"/>
      <c r="HS195" s="256"/>
      <c r="HT195" s="256"/>
      <c r="HU195" s="245"/>
      <c r="HV195" s="246"/>
      <c r="HW195" s="247"/>
      <c r="HX195" s="248"/>
      <c r="HY195" s="248"/>
      <c r="HZ195" s="248"/>
      <c r="IA195" s="248"/>
      <c r="IB195" s="248"/>
      <c r="IC195" s="248"/>
      <c r="ID195" s="248"/>
      <c r="IE195" s="256"/>
      <c r="IF195" s="256"/>
      <c r="IG195" s="256"/>
      <c r="IH195" s="256"/>
      <c r="II195" s="256"/>
      <c r="IJ195" s="256"/>
      <c r="IK195" s="256"/>
      <c r="IL195" s="256"/>
      <c r="IM195" s="256"/>
      <c r="IN195" s="256"/>
      <c r="IO195" s="256"/>
      <c r="IP195" s="256"/>
    </row>
    <row r="196" spans="1:250" s="50" customFormat="1" ht="13.8" hidden="1" thickBot="1" x14ac:dyDescent="0.3">
      <c r="A196" s="301"/>
      <c r="B196" s="302" t="s">
        <v>273</v>
      </c>
      <c r="C196" s="303"/>
      <c r="D196" s="304"/>
      <c r="E196" s="305"/>
      <c r="F196" s="305"/>
      <c r="G196" s="306"/>
      <c r="H196" s="305"/>
      <c r="I196" s="307">
        <f t="shared" ref="I196:AG196" si="61">SUM(I197:I200)</f>
        <v>0</v>
      </c>
      <c r="J196" s="308">
        <f t="shared" si="61"/>
        <v>0</v>
      </c>
      <c r="K196" s="308">
        <f t="shared" si="61"/>
        <v>0</v>
      </c>
      <c r="L196" s="308">
        <f t="shared" si="61"/>
        <v>0</v>
      </c>
      <c r="M196" s="308">
        <f t="shared" si="61"/>
        <v>0</v>
      </c>
      <c r="N196" s="308">
        <f t="shared" si="61"/>
        <v>0</v>
      </c>
      <c r="O196" s="309">
        <f t="shared" si="61"/>
        <v>0</v>
      </c>
      <c r="P196" s="310">
        <f t="shared" si="61"/>
        <v>0</v>
      </c>
      <c r="Q196" s="311">
        <f t="shared" si="61"/>
        <v>0</v>
      </c>
      <c r="R196" s="312">
        <f t="shared" si="61"/>
        <v>0</v>
      </c>
      <c r="S196" s="312">
        <f t="shared" si="61"/>
        <v>0</v>
      </c>
      <c r="T196" s="312">
        <f t="shared" si="61"/>
        <v>0</v>
      </c>
      <c r="U196" s="312">
        <f t="shared" si="61"/>
        <v>0</v>
      </c>
      <c r="V196" s="312">
        <f t="shared" si="61"/>
        <v>0</v>
      </c>
      <c r="W196" s="311">
        <f t="shared" si="61"/>
        <v>0</v>
      </c>
      <c r="X196" s="313">
        <f t="shared" si="61"/>
        <v>0</v>
      </c>
      <c r="Y196" s="314">
        <f t="shared" si="61"/>
        <v>0</v>
      </c>
      <c r="Z196" s="315">
        <f t="shared" si="61"/>
        <v>0</v>
      </c>
      <c r="AA196" s="314">
        <f t="shared" si="61"/>
        <v>0</v>
      </c>
      <c r="AB196" s="315">
        <f t="shared" si="61"/>
        <v>0</v>
      </c>
      <c r="AC196" s="316">
        <f t="shared" si="61"/>
        <v>0</v>
      </c>
      <c r="AD196" s="315">
        <f t="shared" si="61"/>
        <v>0</v>
      </c>
      <c r="AE196" s="316">
        <f t="shared" si="61"/>
        <v>0</v>
      </c>
      <c r="AF196" s="315">
        <f t="shared" si="61"/>
        <v>0</v>
      </c>
      <c r="AG196" s="316">
        <f t="shared" si="61"/>
        <v>0</v>
      </c>
    </row>
    <row r="197" spans="1:250" s="28" customFormat="1" ht="13.8" hidden="1" thickBot="1" x14ac:dyDescent="0.3">
      <c r="A197" s="301"/>
      <c r="B197" s="317" t="s">
        <v>274</v>
      </c>
      <c r="C197" s="318" t="s">
        <v>209</v>
      </c>
      <c r="D197" s="304"/>
      <c r="E197" s="305"/>
      <c r="F197" s="305"/>
      <c r="G197" s="306"/>
      <c r="H197" s="305"/>
      <c r="I197" s="319">
        <f>X197*36</f>
        <v>0</v>
      </c>
      <c r="J197" s="305"/>
      <c r="K197" s="320">
        <f>P197*P$34+Q197*Q$34+R197*R$34+S197*S$34+T197*T$34+U197*U$34+V197*V$34+W197*W$34</f>
        <v>0</v>
      </c>
      <c r="L197" s="305"/>
      <c r="M197" s="305"/>
      <c r="N197" s="305"/>
      <c r="O197" s="321">
        <f>I197-K197</f>
        <v>0</v>
      </c>
      <c r="P197" s="304"/>
      <c r="Q197" s="305"/>
      <c r="R197" s="305"/>
      <c r="S197" s="305"/>
      <c r="T197" s="305"/>
      <c r="U197" s="305"/>
      <c r="V197" s="305"/>
      <c r="W197" s="305"/>
      <c r="X197" s="322"/>
      <c r="Y197" s="306"/>
      <c r="Z197" s="323"/>
      <c r="AA197" s="306"/>
      <c r="AB197" s="323"/>
      <c r="AC197" s="324"/>
      <c r="AD197" s="323"/>
      <c r="AE197" s="324"/>
      <c r="AF197" s="323"/>
      <c r="AG197" s="324"/>
    </row>
    <row r="198" spans="1:250" s="28" customFormat="1" ht="13.8" hidden="1" thickBot="1" x14ac:dyDescent="0.3">
      <c r="A198" s="301"/>
      <c r="B198" s="317" t="s">
        <v>275</v>
      </c>
      <c r="C198" s="318" t="s">
        <v>211</v>
      </c>
      <c r="D198" s="304"/>
      <c r="E198" s="305"/>
      <c r="F198" s="305"/>
      <c r="G198" s="306"/>
      <c r="H198" s="305"/>
      <c r="I198" s="319">
        <f>X198*36</f>
        <v>0</v>
      </c>
      <c r="J198" s="305"/>
      <c r="K198" s="320">
        <f>P198*P$34+Q198*Q$34+R198*R$34+S198*S$34+T198*T$34+U198*U$34+V198*V$34+W198*W$34</f>
        <v>0</v>
      </c>
      <c r="L198" s="305"/>
      <c r="M198" s="305"/>
      <c r="N198" s="305"/>
      <c r="O198" s="321">
        <f>I198-K198</f>
        <v>0</v>
      </c>
      <c r="P198" s="304"/>
      <c r="Q198" s="305"/>
      <c r="R198" s="305"/>
      <c r="S198" s="305"/>
      <c r="T198" s="305"/>
      <c r="U198" s="305"/>
      <c r="V198" s="305"/>
      <c r="W198" s="305"/>
      <c r="X198" s="322"/>
      <c r="Y198" s="306"/>
      <c r="Z198" s="323"/>
      <c r="AA198" s="306"/>
      <c r="AB198" s="323"/>
      <c r="AC198" s="324"/>
      <c r="AD198" s="323"/>
      <c r="AE198" s="324"/>
      <c r="AF198" s="323"/>
      <c r="AG198" s="324"/>
    </row>
    <row r="199" spans="1:250" s="28" customFormat="1" ht="13.8" hidden="1" thickBot="1" x14ac:dyDescent="0.3">
      <c r="A199" s="301"/>
      <c r="B199" s="317" t="s">
        <v>276</v>
      </c>
      <c r="C199" s="318" t="s">
        <v>213</v>
      </c>
      <c r="D199" s="304"/>
      <c r="E199" s="305"/>
      <c r="F199" s="305"/>
      <c r="G199" s="306"/>
      <c r="H199" s="305"/>
      <c r="I199" s="319">
        <f>X199*36</f>
        <v>0</v>
      </c>
      <c r="J199" s="305"/>
      <c r="K199" s="320">
        <f>P199*P$34+Q199*Q$34+R199*R$34+S199*S$34+T199*T$34+U199*U$34+V199*V$34+W199*W$34</f>
        <v>0</v>
      </c>
      <c r="L199" s="305"/>
      <c r="M199" s="305"/>
      <c r="N199" s="305"/>
      <c r="O199" s="321">
        <f>I199-K199</f>
        <v>0</v>
      </c>
      <c r="P199" s="304"/>
      <c r="Q199" s="305"/>
      <c r="R199" s="305"/>
      <c r="S199" s="305"/>
      <c r="T199" s="305"/>
      <c r="U199" s="305"/>
      <c r="V199" s="305"/>
      <c r="W199" s="305"/>
      <c r="X199" s="322"/>
      <c r="Y199" s="306"/>
      <c r="Z199" s="323"/>
      <c r="AA199" s="306"/>
      <c r="AB199" s="323"/>
      <c r="AC199" s="324"/>
      <c r="AD199" s="323"/>
      <c r="AE199" s="324"/>
      <c r="AF199" s="323"/>
      <c r="AG199" s="324"/>
    </row>
    <row r="200" spans="1:250" s="50" customFormat="1" ht="13.8" hidden="1" thickBot="1" x14ac:dyDescent="0.3">
      <c r="A200" s="325">
        <v>44</v>
      </c>
      <c r="B200" s="317" t="s">
        <v>277</v>
      </c>
      <c r="C200" s="318" t="s">
        <v>220</v>
      </c>
      <c r="D200" s="326"/>
      <c r="E200" s="327"/>
      <c r="F200" s="327"/>
      <c r="G200" s="328"/>
      <c r="H200" s="327"/>
      <c r="I200" s="319">
        <f>X200*36</f>
        <v>0</v>
      </c>
      <c r="J200" s="320"/>
      <c r="K200" s="320">
        <f>P200*P$34+Q200*Q$34+R200*R$34+S200*S$34+T200*T$34+U200*U$34+V200*V$34+W200*W$34</f>
        <v>0</v>
      </c>
      <c r="L200" s="305"/>
      <c r="M200" s="305"/>
      <c r="N200" s="320"/>
      <c r="O200" s="321">
        <f>I200-K200</f>
        <v>0</v>
      </c>
      <c r="P200" s="329"/>
      <c r="Q200" s="320"/>
      <c r="R200" s="320"/>
      <c r="S200" s="320"/>
      <c r="T200" s="320"/>
      <c r="U200" s="320"/>
      <c r="V200" s="320"/>
      <c r="W200" s="320"/>
      <c r="X200" s="330"/>
      <c r="Y200" s="328"/>
      <c r="Z200" s="331"/>
      <c r="AA200" s="328"/>
      <c r="AB200" s="331"/>
      <c r="AC200" s="332"/>
      <c r="AD200" s="331"/>
      <c r="AE200" s="332"/>
      <c r="AF200" s="331"/>
      <c r="AG200" s="332"/>
    </row>
    <row r="201" spans="1:250" s="202" customFormat="1" ht="13.8" hidden="1" thickBot="1" x14ac:dyDescent="0.3">
      <c r="A201" s="333"/>
      <c r="B201" s="334" t="s">
        <v>246</v>
      </c>
      <c r="C201" s="335"/>
      <c r="D201" s="336"/>
      <c r="E201" s="337"/>
      <c r="F201" s="337"/>
      <c r="G201" s="338"/>
      <c r="H201" s="337"/>
      <c r="I201" s="339">
        <f>SUM(I202:I202)</f>
        <v>0</v>
      </c>
      <c r="J201" s="337"/>
      <c r="K201" s="337">
        <f t="shared" ref="K201:R201" si="62">SUM(K202:K202)</f>
        <v>0</v>
      </c>
      <c r="L201" s="337"/>
      <c r="M201" s="337"/>
      <c r="N201" s="337"/>
      <c r="O201" s="340">
        <f t="shared" si="62"/>
        <v>0</v>
      </c>
      <c r="P201" s="336">
        <f t="shared" si="62"/>
        <v>0</v>
      </c>
      <c r="Q201" s="337">
        <f t="shared" si="62"/>
        <v>0</v>
      </c>
      <c r="R201" s="337">
        <f t="shared" si="62"/>
        <v>0</v>
      </c>
      <c r="S201" s="337"/>
      <c r="T201" s="337"/>
      <c r="U201" s="337"/>
      <c r="V201" s="337"/>
      <c r="W201" s="337"/>
      <c r="X201" s="341"/>
      <c r="Y201" s="338"/>
      <c r="Z201" s="342"/>
      <c r="AA201" s="338"/>
      <c r="AB201" s="342"/>
      <c r="AC201" s="343"/>
      <c r="AD201" s="342"/>
      <c r="AE201" s="343"/>
      <c r="AF201" s="342"/>
      <c r="AG201" s="343"/>
    </row>
    <row r="202" spans="1:250" s="50" customFormat="1" ht="13.8" hidden="1" thickBot="1" x14ac:dyDescent="0.3">
      <c r="A202" s="325">
        <v>45</v>
      </c>
      <c r="B202" s="317" t="s">
        <v>248</v>
      </c>
      <c r="C202" s="344"/>
      <c r="D202" s="326"/>
      <c r="E202" s="327"/>
      <c r="F202" s="327"/>
      <c r="G202" s="328"/>
      <c r="H202" s="327"/>
      <c r="I202" s="319">
        <f>X202*36</f>
        <v>0</v>
      </c>
      <c r="J202" s="320"/>
      <c r="K202" s="320">
        <f>P202*P$34+Q202*Q$34+R202*R$34+S202*S$34+T202*T$34+U202*U$34+V202*V$34+W202*W$34</f>
        <v>0</v>
      </c>
      <c r="L202" s="320"/>
      <c r="M202" s="320"/>
      <c r="N202" s="320"/>
      <c r="O202" s="321">
        <f>I202-K202</f>
        <v>0</v>
      </c>
      <c r="P202" s="329"/>
      <c r="Q202" s="320"/>
      <c r="R202" s="320"/>
      <c r="S202" s="320"/>
      <c r="T202" s="320"/>
      <c r="U202" s="320"/>
      <c r="V202" s="320"/>
      <c r="W202" s="320"/>
      <c r="X202" s="330"/>
      <c r="Y202" s="328"/>
      <c r="Z202" s="331"/>
      <c r="AA202" s="328"/>
      <c r="AB202" s="331"/>
      <c r="AC202" s="332"/>
      <c r="AD202" s="331"/>
      <c r="AE202" s="332"/>
      <c r="AF202" s="331"/>
      <c r="AG202" s="332"/>
    </row>
    <row r="203" spans="1:250" s="202" customFormat="1" ht="42.75" customHeight="1" thickTop="1" thickBot="1" x14ac:dyDescent="0.3">
      <c r="A203" s="251"/>
      <c r="B203" s="507" t="s">
        <v>374</v>
      </c>
      <c r="C203" s="508"/>
      <c r="D203" s="242"/>
      <c r="E203" s="243"/>
      <c r="F203" s="243"/>
      <c r="G203" s="244"/>
      <c r="H203" s="243"/>
      <c r="I203" s="127">
        <f t="shared" ref="I203:AG203" si="63">I204+I211+I214+I226+I206+I208+I220</f>
        <v>1944</v>
      </c>
      <c r="J203" s="128">
        <f t="shared" si="63"/>
        <v>0</v>
      </c>
      <c r="K203" s="128">
        <f t="shared" si="63"/>
        <v>902</v>
      </c>
      <c r="L203" s="128">
        <f t="shared" si="63"/>
        <v>396</v>
      </c>
      <c r="M203" s="128">
        <f t="shared" si="63"/>
        <v>425</v>
      </c>
      <c r="N203" s="128">
        <f t="shared" si="63"/>
        <v>81</v>
      </c>
      <c r="O203" s="129">
        <f t="shared" si="63"/>
        <v>1042</v>
      </c>
      <c r="P203" s="130">
        <f t="shared" si="63"/>
        <v>0</v>
      </c>
      <c r="Q203" s="128">
        <f t="shared" si="63"/>
        <v>0</v>
      </c>
      <c r="R203" s="128">
        <f t="shared" si="63"/>
        <v>0</v>
      </c>
      <c r="S203" s="128">
        <f t="shared" si="63"/>
        <v>14</v>
      </c>
      <c r="T203" s="128">
        <f t="shared" si="63"/>
        <v>18</v>
      </c>
      <c r="U203" s="128">
        <f t="shared" si="63"/>
        <v>11</v>
      </c>
      <c r="V203" s="128">
        <f t="shared" si="63"/>
        <v>13</v>
      </c>
      <c r="W203" s="128">
        <f t="shared" si="63"/>
        <v>13</v>
      </c>
      <c r="X203" s="131">
        <f t="shared" si="63"/>
        <v>54</v>
      </c>
      <c r="Y203" s="132">
        <f t="shared" si="63"/>
        <v>0</v>
      </c>
      <c r="Z203" s="133">
        <f t="shared" si="63"/>
        <v>0</v>
      </c>
      <c r="AA203" s="132">
        <f t="shared" si="63"/>
        <v>0</v>
      </c>
      <c r="AB203" s="133">
        <f t="shared" si="63"/>
        <v>0</v>
      </c>
      <c r="AC203" s="134">
        <f t="shared" si="63"/>
        <v>5</v>
      </c>
      <c r="AD203" s="133">
        <f t="shared" si="63"/>
        <v>18</v>
      </c>
      <c r="AE203" s="134">
        <f t="shared" si="63"/>
        <v>11</v>
      </c>
      <c r="AF203" s="133">
        <f t="shared" si="63"/>
        <v>10</v>
      </c>
      <c r="AG203" s="134">
        <f t="shared" si="63"/>
        <v>10</v>
      </c>
      <c r="AH203" s="202" t="s">
        <v>375</v>
      </c>
    </row>
    <row r="204" spans="1:250" s="50" customFormat="1" ht="53.4" thickTop="1" x14ac:dyDescent="0.25">
      <c r="A204" s="136"/>
      <c r="B204" s="191" t="s">
        <v>376</v>
      </c>
      <c r="C204" s="266" t="s">
        <v>280</v>
      </c>
      <c r="D204" s="146"/>
      <c r="E204" s="144"/>
      <c r="F204" s="144"/>
      <c r="G204" s="148"/>
      <c r="H204" s="144"/>
      <c r="I204" s="212">
        <f>SUM(I205:I205)</f>
        <v>108</v>
      </c>
      <c r="J204" s="213">
        <f t="shared" ref="J204:AG204" si="64">SUM(J205:J205)</f>
        <v>0</v>
      </c>
      <c r="K204" s="213">
        <f t="shared" si="64"/>
        <v>48</v>
      </c>
      <c r="L204" s="213">
        <f t="shared" si="64"/>
        <v>24</v>
      </c>
      <c r="M204" s="213">
        <f t="shared" si="64"/>
        <v>24</v>
      </c>
      <c r="N204" s="213">
        <f t="shared" si="64"/>
        <v>0</v>
      </c>
      <c r="O204" s="214">
        <f t="shared" si="64"/>
        <v>60</v>
      </c>
      <c r="P204" s="259">
        <f t="shared" si="64"/>
        <v>0</v>
      </c>
      <c r="Q204" s="260">
        <f t="shared" si="64"/>
        <v>0</v>
      </c>
      <c r="R204" s="261">
        <f t="shared" si="64"/>
        <v>0</v>
      </c>
      <c r="S204" s="261">
        <f t="shared" si="64"/>
        <v>8</v>
      </c>
      <c r="T204" s="261">
        <f t="shared" si="64"/>
        <v>0</v>
      </c>
      <c r="U204" s="261">
        <f t="shared" si="64"/>
        <v>0</v>
      </c>
      <c r="V204" s="261">
        <f t="shared" si="64"/>
        <v>0</v>
      </c>
      <c r="W204" s="260">
        <f t="shared" si="64"/>
        <v>0</v>
      </c>
      <c r="X204" s="177">
        <f t="shared" si="64"/>
        <v>3</v>
      </c>
      <c r="Y204" s="178">
        <f t="shared" si="64"/>
        <v>0</v>
      </c>
      <c r="Z204" s="167">
        <f t="shared" si="64"/>
        <v>0</v>
      </c>
      <c r="AA204" s="178">
        <f t="shared" si="64"/>
        <v>0</v>
      </c>
      <c r="AB204" s="167">
        <f t="shared" si="64"/>
        <v>0</v>
      </c>
      <c r="AC204" s="168">
        <f t="shared" si="64"/>
        <v>3</v>
      </c>
      <c r="AD204" s="167">
        <f t="shared" si="64"/>
        <v>0</v>
      </c>
      <c r="AE204" s="168">
        <f t="shared" si="64"/>
        <v>0</v>
      </c>
      <c r="AF204" s="167">
        <f t="shared" si="64"/>
        <v>0</v>
      </c>
      <c r="AG204" s="168">
        <f t="shared" si="64"/>
        <v>0</v>
      </c>
    </row>
    <row r="205" spans="1:250" s="50" customFormat="1" ht="17.25" customHeight="1" x14ac:dyDescent="0.25">
      <c r="A205" s="151">
        <v>99</v>
      </c>
      <c r="B205" s="152" t="s">
        <v>377</v>
      </c>
      <c r="C205" s="349" t="s">
        <v>281</v>
      </c>
      <c r="D205" s="210">
        <v>4</v>
      </c>
      <c r="E205" s="156"/>
      <c r="F205" s="156"/>
      <c r="G205" s="157"/>
      <c r="H205" s="156"/>
      <c r="I205" s="267">
        <f>X205*36</f>
        <v>108</v>
      </c>
      <c r="J205" s="268"/>
      <c r="K205" s="159">
        <f>P205*P$34+Q205*Q$34+R205*R$34+S205*S$34+T205*T$34+U205*U$34+V205*V$34+W205*W$34</f>
        <v>48</v>
      </c>
      <c r="L205" s="268">
        <v>24</v>
      </c>
      <c r="M205" s="268">
        <v>24</v>
      </c>
      <c r="N205" s="268"/>
      <c r="O205" s="269">
        <f>I205-K205</f>
        <v>60</v>
      </c>
      <c r="P205" s="270"/>
      <c r="Q205" s="268"/>
      <c r="R205" s="268"/>
      <c r="S205" s="268">
        <v>8</v>
      </c>
      <c r="T205" s="268"/>
      <c r="U205" s="268"/>
      <c r="V205" s="268"/>
      <c r="W205" s="268"/>
      <c r="X205" s="271">
        <v>3</v>
      </c>
      <c r="Y205" s="272"/>
      <c r="Z205" s="273"/>
      <c r="AA205" s="142"/>
      <c r="AB205" s="273"/>
      <c r="AC205" s="274">
        <v>3</v>
      </c>
      <c r="AD205" s="273"/>
      <c r="AE205" s="274"/>
      <c r="AF205" s="273"/>
      <c r="AG205" s="274"/>
      <c r="AH205" s="365" t="s">
        <v>282</v>
      </c>
    </row>
    <row r="206" spans="1:250" s="50" customFormat="1" ht="26.4" x14ac:dyDescent="0.25">
      <c r="A206" s="151"/>
      <c r="B206" s="191" t="s">
        <v>378</v>
      </c>
      <c r="C206" s="181" t="s">
        <v>324</v>
      </c>
      <c r="D206" s="263"/>
      <c r="E206" s="163"/>
      <c r="F206" s="264"/>
      <c r="G206" s="178"/>
      <c r="H206" s="163"/>
      <c r="I206" s="212">
        <f>SUM(I207:I207)</f>
        <v>72</v>
      </c>
      <c r="J206" s="213">
        <f t="shared" ref="J206:AG206" si="65">SUM(J207:J207)</f>
        <v>0</v>
      </c>
      <c r="K206" s="213">
        <f t="shared" si="65"/>
        <v>34</v>
      </c>
      <c r="L206" s="213">
        <f t="shared" si="65"/>
        <v>17</v>
      </c>
      <c r="M206" s="213">
        <f t="shared" si="65"/>
        <v>17</v>
      </c>
      <c r="N206" s="213">
        <f t="shared" si="65"/>
        <v>0</v>
      </c>
      <c r="O206" s="214">
        <f t="shared" si="65"/>
        <v>38</v>
      </c>
      <c r="P206" s="259">
        <f t="shared" si="65"/>
        <v>0</v>
      </c>
      <c r="Q206" s="260">
        <f t="shared" si="65"/>
        <v>0</v>
      </c>
      <c r="R206" s="261">
        <f t="shared" si="65"/>
        <v>0</v>
      </c>
      <c r="S206" s="261">
        <f t="shared" si="65"/>
        <v>0</v>
      </c>
      <c r="T206" s="261">
        <f t="shared" si="65"/>
        <v>2</v>
      </c>
      <c r="U206" s="261">
        <f t="shared" si="65"/>
        <v>0</v>
      </c>
      <c r="V206" s="261">
        <f t="shared" si="65"/>
        <v>0</v>
      </c>
      <c r="W206" s="260">
        <f t="shared" si="65"/>
        <v>0</v>
      </c>
      <c r="X206" s="177">
        <f t="shared" si="65"/>
        <v>2</v>
      </c>
      <c r="Y206" s="178">
        <f t="shared" si="65"/>
        <v>0</v>
      </c>
      <c r="Z206" s="167">
        <f t="shared" si="65"/>
        <v>0</v>
      </c>
      <c r="AA206" s="178">
        <f t="shared" si="65"/>
        <v>0</v>
      </c>
      <c r="AB206" s="167">
        <f t="shared" si="65"/>
        <v>0</v>
      </c>
      <c r="AC206" s="168">
        <f t="shared" si="65"/>
        <v>0</v>
      </c>
      <c r="AD206" s="167">
        <f t="shared" si="65"/>
        <v>2</v>
      </c>
      <c r="AE206" s="168">
        <f t="shared" si="65"/>
        <v>0</v>
      </c>
      <c r="AF206" s="167">
        <f t="shared" si="65"/>
        <v>0</v>
      </c>
      <c r="AG206" s="168">
        <f t="shared" si="65"/>
        <v>0</v>
      </c>
    </row>
    <row r="207" spans="1:250" s="50" customFormat="1" ht="24" customHeight="1" x14ac:dyDescent="0.25">
      <c r="A207" s="151">
        <v>100</v>
      </c>
      <c r="B207" s="152" t="s">
        <v>379</v>
      </c>
      <c r="C207" s="184" t="s">
        <v>324</v>
      </c>
      <c r="D207" s="262"/>
      <c r="E207" s="156">
        <v>5</v>
      </c>
      <c r="F207" s="265"/>
      <c r="G207" s="157"/>
      <c r="H207" s="156"/>
      <c r="I207" s="158">
        <f>X207*36</f>
        <v>72</v>
      </c>
      <c r="J207" s="162"/>
      <c r="K207" s="159">
        <f>P207*P$34+Q207*Q$34+R207*R$34+S207*S$34+T207*T$34+U207*U$34+V207*V$34+W207*W$34</f>
        <v>34</v>
      </c>
      <c r="L207" s="162">
        <v>17</v>
      </c>
      <c r="M207" s="162">
        <v>17</v>
      </c>
      <c r="N207" s="162"/>
      <c r="O207" s="160">
        <f>I207-K207</f>
        <v>38</v>
      </c>
      <c r="P207" s="161"/>
      <c r="Q207" s="162"/>
      <c r="R207" s="162"/>
      <c r="S207" s="162"/>
      <c r="T207" s="162">
        <v>2</v>
      </c>
      <c r="U207" s="162"/>
      <c r="V207" s="162"/>
      <c r="W207" s="162"/>
      <c r="X207" s="164">
        <v>2</v>
      </c>
      <c r="Y207" s="157"/>
      <c r="Z207" s="165"/>
      <c r="AA207" s="157"/>
      <c r="AB207" s="165"/>
      <c r="AC207" s="166"/>
      <c r="AD207" s="165">
        <v>2</v>
      </c>
      <c r="AE207" s="166"/>
      <c r="AF207" s="165"/>
      <c r="AG207" s="166"/>
      <c r="AH207" s="50" t="s">
        <v>325</v>
      </c>
    </row>
    <row r="208" spans="1:250" s="50" customFormat="1" x14ac:dyDescent="0.25">
      <c r="A208" s="151"/>
      <c r="B208" s="191" t="s">
        <v>380</v>
      </c>
      <c r="C208" s="181" t="s">
        <v>327</v>
      </c>
      <c r="D208" s="263"/>
      <c r="E208" s="163"/>
      <c r="F208" s="264"/>
      <c r="G208" s="178"/>
      <c r="H208" s="163"/>
      <c r="I208" s="212">
        <f>SUM(I209:I210)</f>
        <v>288</v>
      </c>
      <c r="J208" s="213">
        <f t="shared" ref="J208:AG208" si="66">SUM(J209:J210)</f>
        <v>0</v>
      </c>
      <c r="K208" s="213">
        <f t="shared" si="66"/>
        <v>138</v>
      </c>
      <c r="L208" s="213">
        <f t="shared" si="66"/>
        <v>52</v>
      </c>
      <c r="M208" s="213">
        <f t="shared" si="66"/>
        <v>52</v>
      </c>
      <c r="N208" s="213">
        <f t="shared" si="66"/>
        <v>34</v>
      </c>
      <c r="O208" s="214">
        <f t="shared" si="66"/>
        <v>150</v>
      </c>
      <c r="P208" s="259">
        <f t="shared" si="66"/>
        <v>0</v>
      </c>
      <c r="Q208" s="260">
        <f t="shared" si="66"/>
        <v>0</v>
      </c>
      <c r="R208" s="261">
        <f t="shared" si="66"/>
        <v>0</v>
      </c>
      <c r="S208" s="261">
        <f t="shared" si="66"/>
        <v>6</v>
      </c>
      <c r="T208" s="261">
        <f t="shared" si="66"/>
        <v>6</v>
      </c>
      <c r="U208" s="261">
        <f t="shared" si="66"/>
        <v>0</v>
      </c>
      <c r="V208" s="261">
        <f t="shared" si="66"/>
        <v>0</v>
      </c>
      <c r="W208" s="260">
        <f t="shared" si="66"/>
        <v>0</v>
      </c>
      <c r="X208" s="177">
        <f t="shared" si="66"/>
        <v>8</v>
      </c>
      <c r="Y208" s="178">
        <f t="shared" si="66"/>
        <v>0</v>
      </c>
      <c r="Z208" s="167">
        <f t="shared" si="66"/>
        <v>0</v>
      </c>
      <c r="AA208" s="178">
        <f t="shared" si="66"/>
        <v>0</v>
      </c>
      <c r="AB208" s="167">
        <f t="shared" si="66"/>
        <v>0</v>
      </c>
      <c r="AC208" s="168">
        <f t="shared" si="66"/>
        <v>2</v>
      </c>
      <c r="AD208" s="167">
        <f t="shared" si="66"/>
        <v>6</v>
      </c>
      <c r="AE208" s="168">
        <f t="shared" si="66"/>
        <v>0</v>
      </c>
      <c r="AF208" s="167">
        <f t="shared" si="66"/>
        <v>0</v>
      </c>
      <c r="AG208" s="168">
        <f t="shared" si="66"/>
        <v>0</v>
      </c>
    </row>
    <row r="209" spans="1:34" s="50" customFormat="1" ht="26.4" x14ac:dyDescent="0.25">
      <c r="A209" s="151">
        <v>101</v>
      </c>
      <c r="B209" s="152" t="s">
        <v>381</v>
      </c>
      <c r="C209" s="184" t="s">
        <v>329</v>
      </c>
      <c r="D209" s="262" t="s">
        <v>243</v>
      </c>
      <c r="E209" s="156">
        <v>4</v>
      </c>
      <c r="F209" s="265"/>
      <c r="G209" s="157"/>
      <c r="H209" s="156"/>
      <c r="I209" s="158">
        <f>X209*36</f>
        <v>180</v>
      </c>
      <c r="J209" s="162"/>
      <c r="K209" s="159">
        <f>P209*P$34+Q209*Q$34+R209*R$34+S209*S$34+T209*T$34+U209*U$34+V209*V$34+W209*W$34</f>
        <v>87</v>
      </c>
      <c r="L209" s="162">
        <v>35</v>
      </c>
      <c r="M209" s="162">
        <v>35</v>
      </c>
      <c r="N209" s="162">
        <v>17</v>
      </c>
      <c r="O209" s="160">
        <f>I209-K209</f>
        <v>93</v>
      </c>
      <c r="P209" s="161"/>
      <c r="Q209" s="162"/>
      <c r="R209" s="162"/>
      <c r="S209" s="162">
        <v>6</v>
      </c>
      <c r="T209" s="162">
        <v>3</v>
      </c>
      <c r="U209" s="162"/>
      <c r="V209" s="162"/>
      <c r="W209" s="162"/>
      <c r="X209" s="164">
        <v>5</v>
      </c>
      <c r="Y209" s="157"/>
      <c r="Z209" s="165"/>
      <c r="AA209" s="157"/>
      <c r="AB209" s="165"/>
      <c r="AC209" s="166">
        <v>2</v>
      </c>
      <c r="AD209" s="165">
        <v>3</v>
      </c>
      <c r="AE209" s="166"/>
      <c r="AF209" s="165"/>
      <c r="AG209" s="166"/>
      <c r="AH209" s="50" t="s">
        <v>325</v>
      </c>
    </row>
    <row r="210" spans="1:34" s="50" customFormat="1" ht="14.25" customHeight="1" x14ac:dyDescent="0.25">
      <c r="A210" s="151">
        <v>102</v>
      </c>
      <c r="B210" s="152" t="s">
        <v>382</v>
      </c>
      <c r="C210" s="184" t="s">
        <v>331</v>
      </c>
      <c r="D210" s="262"/>
      <c r="E210" s="156">
        <v>5</v>
      </c>
      <c r="F210" s="265"/>
      <c r="G210" s="157"/>
      <c r="H210" s="156"/>
      <c r="I210" s="158">
        <f>X210*36</f>
        <v>108</v>
      </c>
      <c r="J210" s="162"/>
      <c r="K210" s="159">
        <f>P210*P$34+Q210*Q$34+R210*R$34+S210*S$34+T210*T$34+U210*U$34+V210*V$34+W210*W$34</f>
        <v>51</v>
      </c>
      <c r="L210" s="162">
        <v>17</v>
      </c>
      <c r="M210" s="162">
        <v>17</v>
      </c>
      <c r="N210" s="162">
        <v>17</v>
      </c>
      <c r="O210" s="160">
        <f>I210-K210</f>
        <v>57</v>
      </c>
      <c r="P210" s="161"/>
      <c r="Q210" s="162"/>
      <c r="R210" s="162"/>
      <c r="S210" s="162"/>
      <c r="T210" s="162">
        <v>3</v>
      </c>
      <c r="U210" s="162"/>
      <c r="V210" s="162"/>
      <c r="W210" s="162"/>
      <c r="X210" s="164">
        <v>3</v>
      </c>
      <c r="Y210" s="157"/>
      <c r="Z210" s="165"/>
      <c r="AA210" s="157"/>
      <c r="AB210" s="165"/>
      <c r="AC210" s="166"/>
      <c r="AD210" s="165">
        <v>3</v>
      </c>
      <c r="AE210" s="166"/>
      <c r="AF210" s="165"/>
      <c r="AG210" s="166"/>
      <c r="AH210" s="50" t="s">
        <v>325</v>
      </c>
    </row>
    <row r="211" spans="1:34" s="50" customFormat="1" ht="14.25" customHeight="1" x14ac:dyDescent="0.25">
      <c r="A211" s="151"/>
      <c r="B211" s="191" t="s">
        <v>383</v>
      </c>
      <c r="C211" s="181" t="s">
        <v>333</v>
      </c>
      <c r="D211" s="280"/>
      <c r="E211" s="281"/>
      <c r="F211" s="144"/>
      <c r="G211" s="148"/>
      <c r="H211" s="163"/>
      <c r="I211" s="212">
        <f>SUM(I212:I213)</f>
        <v>216</v>
      </c>
      <c r="J211" s="213">
        <f t="shared" ref="J211:AG211" si="67">SUM(J212:J213)</f>
        <v>0</v>
      </c>
      <c r="K211" s="213">
        <f t="shared" si="67"/>
        <v>102</v>
      </c>
      <c r="L211" s="213">
        <f t="shared" si="67"/>
        <v>51</v>
      </c>
      <c r="M211" s="213">
        <f t="shared" si="67"/>
        <v>34</v>
      </c>
      <c r="N211" s="213">
        <f t="shared" si="67"/>
        <v>17</v>
      </c>
      <c r="O211" s="214">
        <f t="shared" si="67"/>
        <v>114</v>
      </c>
      <c r="P211" s="259">
        <f t="shared" si="67"/>
        <v>0</v>
      </c>
      <c r="Q211" s="260">
        <f t="shared" si="67"/>
        <v>0</v>
      </c>
      <c r="R211" s="261">
        <f t="shared" si="67"/>
        <v>0</v>
      </c>
      <c r="S211" s="261">
        <f t="shared" si="67"/>
        <v>0</v>
      </c>
      <c r="T211" s="261">
        <f t="shared" si="67"/>
        <v>2</v>
      </c>
      <c r="U211" s="261">
        <f t="shared" si="67"/>
        <v>4</v>
      </c>
      <c r="V211" s="261">
        <f t="shared" si="67"/>
        <v>0</v>
      </c>
      <c r="W211" s="260">
        <f t="shared" si="67"/>
        <v>0</v>
      </c>
      <c r="X211" s="177">
        <f t="shared" si="67"/>
        <v>6</v>
      </c>
      <c r="Y211" s="178">
        <f t="shared" si="67"/>
        <v>0</v>
      </c>
      <c r="Z211" s="167">
        <f t="shared" si="67"/>
        <v>0</v>
      </c>
      <c r="AA211" s="178">
        <f t="shared" si="67"/>
        <v>0</v>
      </c>
      <c r="AB211" s="167">
        <f t="shared" si="67"/>
        <v>0</v>
      </c>
      <c r="AC211" s="168">
        <f t="shared" si="67"/>
        <v>0</v>
      </c>
      <c r="AD211" s="167">
        <f t="shared" si="67"/>
        <v>2</v>
      </c>
      <c r="AE211" s="168">
        <f t="shared" si="67"/>
        <v>4</v>
      </c>
      <c r="AF211" s="167">
        <f t="shared" si="67"/>
        <v>0</v>
      </c>
      <c r="AG211" s="168">
        <f t="shared" si="67"/>
        <v>0</v>
      </c>
    </row>
    <row r="212" spans="1:34" s="50" customFormat="1" ht="19.5" customHeight="1" x14ac:dyDescent="0.25">
      <c r="A212" s="151">
        <v>103</v>
      </c>
      <c r="B212" s="152" t="s">
        <v>384</v>
      </c>
      <c r="C212" s="184" t="s">
        <v>335</v>
      </c>
      <c r="D212" s="169">
        <v>6</v>
      </c>
      <c r="E212" s="156">
        <v>5</v>
      </c>
      <c r="F212" s="156"/>
      <c r="G212" s="157"/>
      <c r="H212" s="156"/>
      <c r="I212" s="275">
        <f>X212*36</f>
        <v>144</v>
      </c>
      <c r="J212" s="159"/>
      <c r="K212" s="159">
        <f>P212*P$34+Q212*Q$34+R212*R$34+S212*S$34+T212*T$34+U212*U$34+V212*V$34+W212*W$34</f>
        <v>68</v>
      </c>
      <c r="L212" s="159">
        <v>34</v>
      </c>
      <c r="M212" s="159">
        <v>17</v>
      </c>
      <c r="N212" s="159">
        <v>17</v>
      </c>
      <c r="O212" s="160">
        <f>I212-K212</f>
        <v>76</v>
      </c>
      <c r="P212" s="161"/>
      <c r="Q212" s="162"/>
      <c r="R212" s="162"/>
      <c r="S212" s="162"/>
      <c r="T212" s="162">
        <v>2</v>
      </c>
      <c r="U212" s="162">
        <v>2</v>
      </c>
      <c r="V212" s="162"/>
      <c r="W212" s="162"/>
      <c r="X212" s="164">
        <v>4</v>
      </c>
      <c r="Y212" s="157"/>
      <c r="Z212" s="165"/>
      <c r="AA212" s="157"/>
      <c r="AB212" s="165"/>
      <c r="AC212" s="166"/>
      <c r="AD212" s="165">
        <v>2</v>
      </c>
      <c r="AE212" s="166">
        <v>2</v>
      </c>
      <c r="AF212" s="165"/>
      <c r="AG212" s="166"/>
      <c r="AH212" s="50" t="s">
        <v>325</v>
      </c>
    </row>
    <row r="213" spans="1:34" s="50" customFormat="1" ht="14.25" customHeight="1" x14ac:dyDescent="0.25">
      <c r="A213" s="151">
        <v>104</v>
      </c>
      <c r="B213" s="152" t="s">
        <v>385</v>
      </c>
      <c r="C213" s="184" t="s">
        <v>337</v>
      </c>
      <c r="D213" s="258"/>
      <c r="E213" s="141">
        <v>6</v>
      </c>
      <c r="F213" s="141"/>
      <c r="G213" s="142"/>
      <c r="H213" s="156"/>
      <c r="I213" s="275">
        <f>X213*36</f>
        <v>72</v>
      </c>
      <c r="J213" s="159"/>
      <c r="K213" s="159">
        <f>P213*P$34+Q213*Q$34+R213*R$34+S213*S$34+T213*T$34+U213*U$34+V213*V$34+W213*W$34</f>
        <v>34</v>
      </c>
      <c r="L213" s="159">
        <v>17</v>
      </c>
      <c r="M213" s="159">
        <v>17</v>
      </c>
      <c r="N213" s="159"/>
      <c r="O213" s="160">
        <f>I213-K213</f>
        <v>38</v>
      </c>
      <c r="P213" s="161"/>
      <c r="Q213" s="162"/>
      <c r="R213" s="162"/>
      <c r="S213" s="162"/>
      <c r="T213" s="162"/>
      <c r="U213" s="162">
        <v>2</v>
      </c>
      <c r="V213" s="162"/>
      <c r="W213" s="162"/>
      <c r="X213" s="164">
        <v>2</v>
      </c>
      <c r="Y213" s="157"/>
      <c r="Z213" s="165"/>
      <c r="AA213" s="157"/>
      <c r="AB213" s="165"/>
      <c r="AC213" s="166"/>
      <c r="AD213" s="165"/>
      <c r="AE213" s="166">
        <v>2</v>
      </c>
      <c r="AF213" s="165"/>
      <c r="AG213" s="166"/>
      <c r="AH213" s="50" t="s">
        <v>325</v>
      </c>
    </row>
    <row r="214" spans="1:34" s="50" customFormat="1" ht="26.4" x14ac:dyDescent="0.25">
      <c r="A214" s="151"/>
      <c r="B214" s="191" t="s">
        <v>386</v>
      </c>
      <c r="C214" s="181" t="s">
        <v>387</v>
      </c>
      <c r="D214" s="280"/>
      <c r="E214" s="281"/>
      <c r="F214" s="144"/>
      <c r="G214" s="148"/>
      <c r="H214" s="163"/>
      <c r="I214" s="212">
        <f>SUM(I215:I219)</f>
        <v>684</v>
      </c>
      <c r="J214" s="213">
        <f t="shared" ref="J214:AG214" si="68">SUM(J215:J219)</f>
        <v>0</v>
      </c>
      <c r="K214" s="213">
        <f t="shared" si="68"/>
        <v>310</v>
      </c>
      <c r="L214" s="213">
        <f t="shared" si="68"/>
        <v>134</v>
      </c>
      <c r="M214" s="213">
        <f t="shared" si="68"/>
        <v>146</v>
      </c>
      <c r="N214" s="213">
        <f t="shared" si="68"/>
        <v>30</v>
      </c>
      <c r="O214" s="214">
        <f t="shared" si="68"/>
        <v>374</v>
      </c>
      <c r="P214" s="259">
        <f t="shared" si="68"/>
        <v>0</v>
      </c>
      <c r="Q214" s="260">
        <f t="shared" si="68"/>
        <v>0</v>
      </c>
      <c r="R214" s="261">
        <f t="shared" si="68"/>
        <v>0</v>
      </c>
      <c r="S214" s="261">
        <f t="shared" si="68"/>
        <v>0</v>
      </c>
      <c r="T214" s="261">
        <f t="shared" si="68"/>
        <v>5</v>
      </c>
      <c r="U214" s="261">
        <f t="shared" si="68"/>
        <v>0</v>
      </c>
      <c r="V214" s="261">
        <f t="shared" si="68"/>
        <v>9</v>
      </c>
      <c r="W214" s="260">
        <f t="shared" si="68"/>
        <v>9</v>
      </c>
      <c r="X214" s="177">
        <f t="shared" si="68"/>
        <v>19</v>
      </c>
      <c r="Y214" s="178">
        <f t="shared" si="68"/>
        <v>0</v>
      </c>
      <c r="Z214" s="167">
        <f t="shared" si="68"/>
        <v>0</v>
      </c>
      <c r="AA214" s="178">
        <f t="shared" si="68"/>
        <v>0</v>
      </c>
      <c r="AB214" s="167">
        <f t="shared" si="68"/>
        <v>0</v>
      </c>
      <c r="AC214" s="168">
        <f t="shared" si="68"/>
        <v>0</v>
      </c>
      <c r="AD214" s="167">
        <f t="shared" si="68"/>
        <v>5</v>
      </c>
      <c r="AE214" s="168">
        <f t="shared" si="68"/>
        <v>0</v>
      </c>
      <c r="AF214" s="167">
        <f t="shared" si="68"/>
        <v>7</v>
      </c>
      <c r="AG214" s="168">
        <f t="shared" si="68"/>
        <v>7</v>
      </c>
    </row>
    <row r="215" spans="1:34" s="28" customFormat="1" ht="21.75" customHeight="1" x14ac:dyDescent="0.25">
      <c r="A215" s="151">
        <v>105</v>
      </c>
      <c r="B215" s="152" t="s">
        <v>388</v>
      </c>
      <c r="C215" s="184" t="s">
        <v>341</v>
      </c>
      <c r="D215" s="282">
        <v>5</v>
      </c>
      <c r="E215" s="283"/>
      <c r="F215" s="141"/>
      <c r="G215" s="142"/>
      <c r="H215" s="156"/>
      <c r="I215" s="275">
        <f>X215*36</f>
        <v>180</v>
      </c>
      <c r="J215" s="162"/>
      <c r="K215" s="159">
        <f>P215*P$34+Q215*Q$34+R215*R$34+S215*S$34+T215*T$34+U215*U$34+V215*V$34+W215*W$34</f>
        <v>85</v>
      </c>
      <c r="L215" s="162">
        <v>34</v>
      </c>
      <c r="M215" s="162">
        <v>34</v>
      </c>
      <c r="N215" s="162">
        <v>17</v>
      </c>
      <c r="O215" s="160">
        <f>I215-K215</f>
        <v>95</v>
      </c>
      <c r="P215" s="284"/>
      <c r="Q215" s="285"/>
      <c r="R215" s="286"/>
      <c r="S215" s="286"/>
      <c r="T215" s="286">
        <v>5</v>
      </c>
      <c r="U215" s="286"/>
      <c r="V215" s="286"/>
      <c r="W215" s="285"/>
      <c r="X215" s="164">
        <v>5</v>
      </c>
      <c r="Y215" s="157"/>
      <c r="Z215" s="165"/>
      <c r="AA215" s="157"/>
      <c r="AB215" s="165"/>
      <c r="AC215" s="166"/>
      <c r="AD215" s="165">
        <v>5</v>
      </c>
      <c r="AE215" s="166"/>
      <c r="AF215" s="165"/>
      <c r="AG215" s="166"/>
      <c r="AH215" s="50" t="s">
        <v>325</v>
      </c>
    </row>
    <row r="216" spans="1:34" s="50" customFormat="1" ht="26.4" x14ac:dyDescent="0.25">
      <c r="A216" s="151">
        <v>106</v>
      </c>
      <c r="B216" s="152" t="s">
        <v>389</v>
      </c>
      <c r="C216" s="184" t="s">
        <v>343</v>
      </c>
      <c r="D216" s="169">
        <v>7</v>
      </c>
      <c r="E216" s="156"/>
      <c r="F216" s="156"/>
      <c r="G216" s="157"/>
      <c r="H216" s="156"/>
      <c r="I216" s="275">
        <f>X216*36</f>
        <v>108</v>
      </c>
      <c r="J216" s="159"/>
      <c r="K216" s="159">
        <f>P216*P$34+Q216*Q$34+R216*R$34+S216*S$34+T216*T$34+U216*U$34+V216*V$34+W216*W$34</f>
        <v>52</v>
      </c>
      <c r="L216" s="159">
        <v>26</v>
      </c>
      <c r="M216" s="159">
        <v>13</v>
      </c>
      <c r="N216" s="159">
        <v>13</v>
      </c>
      <c r="O216" s="160">
        <f>I216-K216</f>
        <v>56</v>
      </c>
      <c r="P216" s="161"/>
      <c r="Q216" s="162"/>
      <c r="R216" s="162"/>
      <c r="S216" s="162"/>
      <c r="T216" s="162"/>
      <c r="U216" s="162"/>
      <c r="V216" s="162">
        <v>4</v>
      </c>
      <c r="W216" s="162"/>
      <c r="X216" s="164">
        <v>3</v>
      </c>
      <c r="Y216" s="157"/>
      <c r="Z216" s="165"/>
      <c r="AA216" s="157"/>
      <c r="AB216" s="165"/>
      <c r="AC216" s="166"/>
      <c r="AD216" s="165"/>
      <c r="AE216" s="166"/>
      <c r="AF216" s="165">
        <v>3</v>
      </c>
      <c r="AG216" s="166"/>
      <c r="AH216" s="50" t="s">
        <v>325</v>
      </c>
    </row>
    <row r="217" spans="1:34" s="50" customFormat="1" ht="26.4" x14ac:dyDescent="0.25">
      <c r="A217" s="151">
        <v>107</v>
      </c>
      <c r="B217" s="152" t="s">
        <v>390</v>
      </c>
      <c r="C217" s="184" t="s">
        <v>391</v>
      </c>
      <c r="D217" s="258">
        <v>7</v>
      </c>
      <c r="E217" s="141"/>
      <c r="F217" s="141"/>
      <c r="G217" s="142"/>
      <c r="H217" s="156"/>
      <c r="I217" s="275">
        <f>X217*36</f>
        <v>144</v>
      </c>
      <c r="J217" s="159"/>
      <c r="K217" s="159">
        <f>P217*P$34+Q217*Q$34+R217*R$34+S217*S$34+T217*T$34+U217*U$34+V217*V$34+W217*W$34</f>
        <v>65</v>
      </c>
      <c r="L217" s="159">
        <v>32</v>
      </c>
      <c r="M217" s="159">
        <v>33</v>
      </c>
      <c r="N217" s="159"/>
      <c r="O217" s="160">
        <f>I217-K217</f>
        <v>79</v>
      </c>
      <c r="P217" s="161"/>
      <c r="Q217" s="162"/>
      <c r="R217" s="162"/>
      <c r="S217" s="162"/>
      <c r="T217" s="162"/>
      <c r="U217" s="162"/>
      <c r="V217" s="162">
        <v>5</v>
      </c>
      <c r="W217" s="162"/>
      <c r="X217" s="164">
        <v>4</v>
      </c>
      <c r="Y217" s="157"/>
      <c r="Z217" s="165"/>
      <c r="AA217" s="157"/>
      <c r="AB217" s="165"/>
      <c r="AC217" s="166"/>
      <c r="AD217" s="165"/>
      <c r="AE217" s="166"/>
      <c r="AF217" s="165">
        <v>4</v>
      </c>
      <c r="AG217" s="166"/>
    </row>
    <row r="218" spans="1:34" s="50" customFormat="1" ht="26.4" x14ac:dyDescent="0.25">
      <c r="A218" s="151">
        <v>108</v>
      </c>
      <c r="B218" s="152" t="s">
        <v>392</v>
      </c>
      <c r="C218" s="184" t="s">
        <v>393</v>
      </c>
      <c r="D218" s="258">
        <v>8</v>
      </c>
      <c r="E218" s="141"/>
      <c r="F218" s="141"/>
      <c r="G218" s="142"/>
      <c r="H218" s="156"/>
      <c r="I218" s="275">
        <f>X218*36</f>
        <v>144</v>
      </c>
      <c r="J218" s="159"/>
      <c r="K218" s="159">
        <f>P218*P$34+Q218*Q$34+R218*R$34+S218*S$34+T218*T$34+U218*U$34+V218*V$34+W218*W$34</f>
        <v>60</v>
      </c>
      <c r="L218" s="159">
        <v>30</v>
      </c>
      <c r="M218" s="159">
        <v>30</v>
      </c>
      <c r="N218" s="159"/>
      <c r="O218" s="160">
        <f>I218-K218</f>
        <v>84</v>
      </c>
      <c r="P218" s="161"/>
      <c r="Q218" s="162"/>
      <c r="R218" s="162"/>
      <c r="S218" s="162"/>
      <c r="T218" s="162"/>
      <c r="U218" s="162"/>
      <c r="V218" s="162"/>
      <c r="W218" s="162">
        <v>5</v>
      </c>
      <c r="X218" s="164">
        <v>4</v>
      </c>
      <c r="Y218" s="157"/>
      <c r="Z218" s="165"/>
      <c r="AA218" s="157"/>
      <c r="AB218" s="165"/>
      <c r="AC218" s="166"/>
      <c r="AD218" s="165"/>
      <c r="AE218" s="166"/>
      <c r="AF218" s="165"/>
      <c r="AG218" s="166">
        <v>4</v>
      </c>
    </row>
    <row r="219" spans="1:34" s="50" customFormat="1" ht="39.6" x14ac:dyDescent="0.25">
      <c r="A219" s="151">
        <v>109</v>
      </c>
      <c r="B219" s="152" t="s">
        <v>394</v>
      </c>
      <c r="C219" s="184" t="s">
        <v>395</v>
      </c>
      <c r="D219" s="258">
        <v>8</v>
      </c>
      <c r="E219" s="141"/>
      <c r="F219" s="141"/>
      <c r="G219" s="142"/>
      <c r="H219" s="156"/>
      <c r="I219" s="275">
        <f>X219*36</f>
        <v>108</v>
      </c>
      <c r="J219" s="159"/>
      <c r="K219" s="159">
        <f>P219*P$34+Q219*Q$34+R219*R$34+S219*S$34+T219*T$34+U219*U$34+V219*V$34+W219*W$34</f>
        <v>48</v>
      </c>
      <c r="L219" s="159">
        <v>12</v>
      </c>
      <c r="M219" s="159">
        <v>36</v>
      </c>
      <c r="N219" s="159"/>
      <c r="O219" s="160">
        <f>I219-K219</f>
        <v>60</v>
      </c>
      <c r="P219" s="161"/>
      <c r="Q219" s="162"/>
      <c r="R219" s="162"/>
      <c r="S219" s="162"/>
      <c r="T219" s="162"/>
      <c r="U219" s="162"/>
      <c r="V219" s="162"/>
      <c r="W219" s="162">
        <v>4</v>
      </c>
      <c r="X219" s="164">
        <v>3</v>
      </c>
      <c r="Y219" s="157"/>
      <c r="Z219" s="165"/>
      <c r="AA219" s="157"/>
      <c r="AB219" s="165"/>
      <c r="AC219" s="166"/>
      <c r="AD219" s="165"/>
      <c r="AE219" s="166"/>
      <c r="AF219" s="165"/>
      <c r="AG219" s="166">
        <v>3</v>
      </c>
    </row>
    <row r="220" spans="1:34" s="50" customFormat="1" ht="24" customHeight="1" x14ac:dyDescent="0.25">
      <c r="A220" s="151"/>
      <c r="B220" s="191" t="s">
        <v>396</v>
      </c>
      <c r="C220" s="181" t="s">
        <v>397</v>
      </c>
      <c r="D220" s="280"/>
      <c r="E220" s="281"/>
      <c r="F220" s="144"/>
      <c r="G220" s="148"/>
      <c r="H220" s="163"/>
      <c r="I220" s="212">
        <f t="shared" ref="I220:AG220" si="69">SUM(I221:I225)</f>
        <v>468</v>
      </c>
      <c r="J220" s="213">
        <f t="shared" si="69"/>
        <v>0</v>
      </c>
      <c r="K220" s="213">
        <f t="shared" si="69"/>
        <v>222</v>
      </c>
      <c r="L220" s="213">
        <f t="shared" si="69"/>
        <v>94</v>
      </c>
      <c r="M220" s="213">
        <f t="shared" si="69"/>
        <v>128</v>
      </c>
      <c r="N220" s="213">
        <f t="shared" si="69"/>
        <v>0</v>
      </c>
      <c r="O220" s="214">
        <f t="shared" si="69"/>
        <v>246</v>
      </c>
      <c r="P220" s="259">
        <f t="shared" si="69"/>
        <v>0</v>
      </c>
      <c r="Q220" s="260">
        <f t="shared" si="69"/>
        <v>0</v>
      </c>
      <c r="R220" s="261">
        <f t="shared" si="69"/>
        <v>0</v>
      </c>
      <c r="S220" s="261">
        <f t="shared" si="69"/>
        <v>0</v>
      </c>
      <c r="T220" s="261">
        <f t="shared" si="69"/>
        <v>3</v>
      </c>
      <c r="U220" s="261">
        <f t="shared" si="69"/>
        <v>7</v>
      </c>
      <c r="V220" s="261">
        <f t="shared" si="69"/>
        <v>4</v>
      </c>
      <c r="W220" s="260">
        <f t="shared" si="69"/>
        <v>0</v>
      </c>
      <c r="X220" s="177">
        <f t="shared" si="69"/>
        <v>13</v>
      </c>
      <c r="Y220" s="178">
        <f t="shared" si="69"/>
        <v>0</v>
      </c>
      <c r="Z220" s="167">
        <f t="shared" si="69"/>
        <v>0</v>
      </c>
      <c r="AA220" s="178">
        <f t="shared" si="69"/>
        <v>0</v>
      </c>
      <c r="AB220" s="167">
        <f t="shared" si="69"/>
        <v>0</v>
      </c>
      <c r="AC220" s="168">
        <f t="shared" si="69"/>
        <v>0</v>
      </c>
      <c r="AD220" s="167">
        <f t="shared" si="69"/>
        <v>3</v>
      </c>
      <c r="AE220" s="168">
        <f t="shared" si="69"/>
        <v>7</v>
      </c>
      <c r="AF220" s="167">
        <f t="shared" si="69"/>
        <v>3</v>
      </c>
      <c r="AG220" s="168">
        <f t="shared" si="69"/>
        <v>0</v>
      </c>
    </row>
    <row r="221" spans="1:34" s="28" customFormat="1" ht="39" customHeight="1" x14ac:dyDescent="0.25">
      <c r="A221" s="151">
        <v>110</v>
      </c>
      <c r="B221" s="152" t="s">
        <v>398</v>
      </c>
      <c r="C221" s="184" t="s">
        <v>280</v>
      </c>
      <c r="D221" s="282"/>
      <c r="E221" s="283">
        <v>6</v>
      </c>
      <c r="F221" s="141"/>
      <c r="G221" s="142"/>
      <c r="H221" s="156"/>
      <c r="I221" s="275">
        <f>X221*36</f>
        <v>72</v>
      </c>
      <c r="J221" s="162"/>
      <c r="K221" s="159">
        <f>P221*P$34+Q221*Q$34+R221*R$34+S221*S$34+T221*T$34+U221*U$34+V221*V$34+W221*W$34</f>
        <v>34</v>
      </c>
      <c r="L221" s="162">
        <v>17</v>
      </c>
      <c r="M221" s="162">
        <v>17</v>
      </c>
      <c r="N221" s="162"/>
      <c r="O221" s="160">
        <f>I221-K221</f>
        <v>38</v>
      </c>
      <c r="P221" s="284"/>
      <c r="Q221" s="285"/>
      <c r="R221" s="286"/>
      <c r="S221" s="286"/>
      <c r="T221" s="286"/>
      <c r="U221" s="286">
        <v>2</v>
      </c>
      <c r="V221" s="286"/>
      <c r="W221" s="285"/>
      <c r="X221" s="164">
        <v>2</v>
      </c>
      <c r="Y221" s="157"/>
      <c r="Z221" s="165"/>
      <c r="AA221" s="157"/>
      <c r="AB221" s="165"/>
      <c r="AC221" s="166"/>
      <c r="AD221" s="165"/>
      <c r="AE221" s="166">
        <v>2</v>
      </c>
      <c r="AF221" s="165"/>
      <c r="AG221" s="166"/>
    </row>
    <row r="222" spans="1:34" s="28" customFormat="1" ht="26.4" x14ac:dyDescent="0.25">
      <c r="A222" s="151">
        <v>112</v>
      </c>
      <c r="B222" s="152" t="s">
        <v>399</v>
      </c>
      <c r="C222" s="184" t="s">
        <v>400</v>
      </c>
      <c r="D222" s="282"/>
      <c r="E222" s="283">
        <v>5</v>
      </c>
      <c r="F222" s="141"/>
      <c r="G222" s="142"/>
      <c r="H222" s="156"/>
      <c r="I222" s="275">
        <f>X222*36</f>
        <v>108</v>
      </c>
      <c r="J222" s="162"/>
      <c r="K222" s="159">
        <f>P222*P$34+Q222*Q$34+R222*R$34+S222*S$34+T222*T$34+U222*U$34+V222*V$34+W222*W$34</f>
        <v>51</v>
      </c>
      <c r="L222" s="162">
        <v>17</v>
      </c>
      <c r="M222" s="162">
        <v>34</v>
      </c>
      <c r="N222" s="162"/>
      <c r="O222" s="160">
        <f>I222-K222</f>
        <v>57</v>
      </c>
      <c r="P222" s="284"/>
      <c r="Q222" s="285"/>
      <c r="R222" s="286"/>
      <c r="S222" s="286"/>
      <c r="T222" s="286">
        <v>3</v>
      </c>
      <c r="U222" s="286"/>
      <c r="V222" s="286"/>
      <c r="W222" s="285"/>
      <c r="X222" s="164">
        <v>3</v>
      </c>
      <c r="Y222" s="157"/>
      <c r="Z222" s="165"/>
      <c r="AA222" s="157"/>
      <c r="AB222" s="165"/>
      <c r="AC222" s="166"/>
      <c r="AD222" s="165">
        <v>3</v>
      </c>
      <c r="AE222" s="166"/>
      <c r="AF222" s="165"/>
      <c r="AG222" s="166"/>
    </row>
    <row r="223" spans="1:34" s="28" customFormat="1" ht="26.4" x14ac:dyDescent="0.25">
      <c r="A223" s="151">
        <v>113</v>
      </c>
      <c r="B223" s="152" t="s">
        <v>401</v>
      </c>
      <c r="C223" s="184" t="s">
        <v>402</v>
      </c>
      <c r="D223" s="282"/>
      <c r="E223" s="283">
        <v>6</v>
      </c>
      <c r="F223" s="141"/>
      <c r="G223" s="142"/>
      <c r="H223" s="156"/>
      <c r="I223" s="275">
        <f>X223*36</f>
        <v>108</v>
      </c>
      <c r="J223" s="162"/>
      <c r="K223" s="159">
        <f>P223*P$34+Q223*Q$34+R223*R$34+S223*S$34+T223*T$34+U223*U$34+V223*V$34+W223*W$34</f>
        <v>51</v>
      </c>
      <c r="L223" s="162">
        <v>17</v>
      </c>
      <c r="M223" s="162">
        <v>34</v>
      </c>
      <c r="N223" s="162"/>
      <c r="O223" s="160">
        <f>I223-K223</f>
        <v>57</v>
      </c>
      <c r="P223" s="284"/>
      <c r="Q223" s="285"/>
      <c r="R223" s="286"/>
      <c r="S223" s="286"/>
      <c r="T223" s="286"/>
      <c r="U223" s="286">
        <v>3</v>
      </c>
      <c r="V223" s="286"/>
      <c r="W223" s="285"/>
      <c r="X223" s="164">
        <v>3</v>
      </c>
      <c r="Y223" s="157"/>
      <c r="Z223" s="165"/>
      <c r="AA223" s="157"/>
      <c r="AB223" s="165"/>
      <c r="AC223" s="166"/>
      <c r="AD223" s="165"/>
      <c r="AE223" s="166">
        <v>3</v>
      </c>
      <c r="AF223" s="165"/>
      <c r="AG223" s="166"/>
    </row>
    <row r="224" spans="1:34" s="28" customFormat="1" ht="26.4" x14ac:dyDescent="0.25">
      <c r="A224" s="151">
        <v>111</v>
      </c>
      <c r="B224" s="152" t="s">
        <v>403</v>
      </c>
      <c r="C224" s="184" t="s">
        <v>404</v>
      </c>
      <c r="D224" s="282"/>
      <c r="E224" s="283">
        <v>7</v>
      </c>
      <c r="F224" s="141"/>
      <c r="G224" s="142"/>
      <c r="H224" s="156"/>
      <c r="I224" s="275">
        <f>X224*36</f>
        <v>108</v>
      </c>
      <c r="J224" s="162"/>
      <c r="K224" s="159">
        <f>P224*P$34+Q224*Q$34+R224*R$34+S224*S$34+T224*T$34+U224*U$34+V224*V$34+W224*W$34</f>
        <v>52</v>
      </c>
      <c r="L224" s="162">
        <v>26</v>
      </c>
      <c r="M224" s="162">
        <v>26</v>
      </c>
      <c r="N224" s="162"/>
      <c r="O224" s="160">
        <f>I224-K224</f>
        <v>56</v>
      </c>
      <c r="P224" s="284"/>
      <c r="Q224" s="285"/>
      <c r="R224" s="286"/>
      <c r="S224" s="286"/>
      <c r="T224" s="286"/>
      <c r="U224" s="286"/>
      <c r="V224" s="286">
        <v>4</v>
      </c>
      <c r="W224" s="285"/>
      <c r="X224" s="164">
        <v>3</v>
      </c>
      <c r="Y224" s="157"/>
      <c r="Z224" s="165"/>
      <c r="AA224" s="157"/>
      <c r="AB224" s="165"/>
      <c r="AC224" s="166"/>
      <c r="AD224" s="165"/>
      <c r="AE224" s="166"/>
      <c r="AF224" s="165">
        <v>3</v>
      </c>
      <c r="AG224" s="166"/>
    </row>
    <row r="225" spans="1:250" s="50" customFormat="1" ht="30" customHeight="1" x14ac:dyDescent="0.25">
      <c r="A225" s="151">
        <v>114</v>
      </c>
      <c r="B225" s="152" t="s">
        <v>405</v>
      </c>
      <c r="C225" s="184" t="s">
        <v>361</v>
      </c>
      <c r="D225" s="169"/>
      <c r="E225" s="156">
        <v>6</v>
      </c>
      <c r="F225" s="156"/>
      <c r="G225" s="157"/>
      <c r="H225" s="156"/>
      <c r="I225" s="275">
        <f>X225*36</f>
        <v>72</v>
      </c>
      <c r="J225" s="159"/>
      <c r="K225" s="159">
        <f>P225*P$34+Q225*Q$34+R225*R$34+S225*S$34+T225*T$34+U225*U$34+V225*V$34+W225*W$34</f>
        <v>34</v>
      </c>
      <c r="L225" s="162">
        <v>17</v>
      </c>
      <c r="M225" s="162">
        <v>17</v>
      </c>
      <c r="N225" s="159"/>
      <c r="O225" s="160">
        <f>I225-K225</f>
        <v>38</v>
      </c>
      <c r="P225" s="161"/>
      <c r="Q225" s="162"/>
      <c r="R225" s="162"/>
      <c r="S225" s="162"/>
      <c r="T225" s="162"/>
      <c r="U225" s="162">
        <v>2</v>
      </c>
      <c r="V225" s="162"/>
      <c r="W225" s="162"/>
      <c r="X225" s="164">
        <v>2</v>
      </c>
      <c r="Y225" s="157"/>
      <c r="Z225" s="165"/>
      <c r="AA225" s="157"/>
      <c r="AB225" s="165"/>
      <c r="AC225" s="166"/>
      <c r="AD225" s="165"/>
      <c r="AE225" s="166">
        <v>2</v>
      </c>
      <c r="AF225" s="165"/>
      <c r="AG225" s="166"/>
      <c r="AH225" s="50" t="s">
        <v>325</v>
      </c>
    </row>
    <row r="226" spans="1:250" s="50" customFormat="1" ht="26.4" x14ac:dyDescent="0.25">
      <c r="A226" s="151"/>
      <c r="B226" s="191" t="s">
        <v>406</v>
      </c>
      <c r="C226" s="181" t="s">
        <v>407</v>
      </c>
      <c r="D226" s="280"/>
      <c r="E226" s="281"/>
      <c r="F226" s="144"/>
      <c r="G226" s="148"/>
      <c r="H226" s="163"/>
      <c r="I226" s="212">
        <f t="shared" ref="I226:AG226" si="70">SUM(I227:I227)</f>
        <v>108</v>
      </c>
      <c r="J226" s="213">
        <f t="shared" si="70"/>
        <v>0</v>
      </c>
      <c r="K226" s="213">
        <f t="shared" si="70"/>
        <v>48</v>
      </c>
      <c r="L226" s="213">
        <f t="shared" si="70"/>
        <v>24</v>
      </c>
      <c r="M226" s="213">
        <f t="shared" si="70"/>
        <v>24</v>
      </c>
      <c r="N226" s="213">
        <f t="shared" si="70"/>
        <v>0</v>
      </c>
      <c r="O226" s="214">
        <f t="shared" si="70"/>
        <v>60</v>
      </c>
      <c r="P226" s="259">
        <f t="shared" si="70"/>
        <v>0</v>
      </c>
      <c r="Q226" s="260">
        <f t="shared" si="70"/>
        <v>0</v>
      </c>
      <c r="R226" s="261">
        <f t="shared" si="70"/>
        <v>0</v>
      </c>
      <c r="S226" s="261">
        <f t="shared" si="70"/>
        <v>0</v>
      </c>
      <c r="T226" s="261">
        <f t="shared" si="70"/>
        <v>0</v>
      </c>
      <c r="U226" s="261">
        <f t="shared" si="70"/>
        <v>0</v>
      </c>
      <c r="V226" s="261">
        <f t="shared" si="70"/>
        <v>0</v>
      </c>
      <c r="W226" s="260">
        <f t="shared" si="70"/>
        <v>4</v>
      </c>
      <c r="X226" s="177">
        <f t="shared" si="70"/>
        <v>3</v>
      </c>
      <c r="Y226" s="178">
        <f t="shared" si="70"/>
        <v>0</v>
      </c>
      <c r="Z226" s="167">
        <f t="shared" si="70"/>
        <v>0</v>
      </c>
      <c r="AA226" s="178">
        <f t="shared" si="70"/>
        <v>0</v>
      </c>
      <c r="AB226" s="167">
        <f t="shared" si="70"/>
        <v>0</v>
      </c>
      <c r="AC226" s="168">
        <f t="shared" si="70"/>
        <v>0</v>
      </c>
      <c r="AD226" s="167">
        <f t="shared" si="70"/>
        <v>0</v>
      </c>
      <c r="AE226" s="168">
        <f t="shared" si="70"/>
        <v>0</v>
      </c>
      <c r="AF226" s="167">
        <f t="shared" si="70"/>
        <v>0</v>
      </c>
      <c r="AG226" s="168">
        <f t="shared" si="70"/>
        <v>3</v>
      </c>
    </row>
    <row r="227" spans="1:250" s="50" customFormat="1" ht="27" thickBot="1" x14ac:dyDescent="0.3">
      <c r="A227" s="151">
        <v>115</v>
      </c>
      <c r="B227" s="152" t="s">
        <v>408</v>
      </c>
      <c r="C227" s="184" t="s">
        <v>407</v>
      </c>
      <c r="D227" s="169"/>
      <c r="E227" s="156">
        <v>8</v>
      </c>
      <c r="F227" s="156"/>
      <c r="G227" s="157"/>
      <c r="H227" s="156"/>
      <c r="I227" s="275">
        <f>X227*36</f>
        <v>108</v>
      </c>
      <c r="J227" s="159"/>
      <c r="K227" s="159">
        <f>P227*P$34+Q227*Q$34+R227*R$34+S227*S$34+T227*T$34+U227*U$34+V227*V$34+W227*W$34</f>
        <v>48</v>
      </c>
      <c r="L227" s="159">
        <v>24</v>
      </c>
      <c r="M227" s="159">
        <v>24</v>
      </c>
      <c r="N227" s="159"/>
      <c r="O227" s="160">
        <f>I227-K227</f>
        <v>60</v>
      </c>
      <c r="P227" s="161"/>
      <c r="Q227" s="162"/>
      <c r="R227" s="162"/>
      <c r="S227" s="162"/>
      <c r="T227" s="162"/>
      <c r="U227" s="162"/>
      <c r="V227" s="162"/>
      <c r="W227" s="162">
        <v>4</v>
      </c>
      <c r="X227" s="164">
        <v>3</v>
      </c>
      <c r="Y227" s="157"/>
      <c r="Z227" s="165"/>
      <c r="AA227" s="157"/>
      <c r="AB227" s="165"/>
      <c r="AC227" s="166"/>
      <c r="AD227" s="165"/>
      <c r="AE227" s="166"/>
      <c r="AF227" s="165"/>
      <c r="AG227" s="166">
        <v>3</v>
      </c>
    </row>
    <row r="228" spans="1:250" s="250" customFormat="1" ht="18.75" hidden="1" customHeight="1" x14ac:dyDescent="0.25">
      <c r="A228" s="289"/>
      <c r="B228" s="290" t="s">
        <v>204</v>
      </c>
      <c r="C228" s="291" t="s">
        <v>205</v>
      </c>
      <c r="D228" s="292"/>
      <c r="E228" s="293"/>
      <c r="F228" s="294"/>
      <c r="G228" s="295"/>
      <c r="H228" s="293"/>
      <c r="I228" s="296">
        <f t="shared" ref="I228:AG228" si="71">I229+I234</f>
        <v>0</v>
      </c>
      <c r="J228" s="243">
        <f t="shared" si="71"/>
        <v>0</v>
      </c>
      <c r="K228" s="243">
        <f t="shared" si="71"/>
        <v>0</v>
      </c>
      <c r="L228" s="243">
        <f t="shared" si="71"/>
        <v>0</v>
      </c>
      <c r="M228" s="243">
        <f t="shared" si="71"/>
        <v>0</v>
      </c>
      <c r="N228" s="243">
        <f t="shared" si="71"/>
        <v>0</v>
      </c>
      <c r="O228" s="297">
        <f t="shared" si="71"/>
        <v>0</v>
      </c>
      <c r="P228" s="242">
        <f t="shared" si="71"/>
        <v>0</v>
      </c>
      <c r="Q228" s="243">
        <f t="shared" si="71"/>
        <v>0</v>
      </c>
      <c r="R228" s="243">
        <f t="shared" si="71"/>
        <v>0</v>
      </c>
      <c r="S228" s="243">
        <f t="shared" si="71"/>
        <v>0</v>
      </c>
      <c r="T228" s="243">
        <f t="shared" si="71"/>
        <v>0</v>
      </c>
      <c r="U228" s="243">
        <f t="shared" si="71"/>
        <v>0</v>
      </c>
      <c r="V228" s="243">
        <f t="shared" si="71"/>
        <v>0</v>
      </c>
      <c r="W228" s="243">
        <f t="shared" si="71"/>
        <v>0</v>
      </c>
      <c r="X228" s="298">
        <f t="shared" si="71"/>
        <v>0</v>
      </c>
      <c r="Y228" s="244">
        <f t="shared" si="71"/>
        <v>0</v>
      </c>
      <c r="Z228" s="299">
        <f t="shared" si="71"/>
        <v>0</v>
      </c>
      <c r="AA228" s="244">
        <f t="shared" si="71"/>
        <v>0</v>
      </c>
      <c r="AB228" s="299">
        <f t="shared" si="71"/>
        <v>0</v>
      </c>
      <c r="AC228" s="300">
        <f t="shared" si="71"/>
        <v>0</v>
      </c>
      <c r="AD228" s="299">
        <f t="shared" si="71"/>
        <v>0</v>
      </c>
      <c r="AE228" s="300">
        <f t="shared" si="71"/>
        <v>0</v>
      </c>
      <c r="AF228" s="299">
        <f t="shared" si="71"/>
        <v>0</v>
      </c>
      <c r="AG228" s="300">
        <f t="shared" si="71"/>
        <v>0</v>
      </c>
      <c r="AH228" s="245"/>
      <c r="AI228" s="246"/>
      <c r="AJ228" s="247"/>
      <c r="AK228" s="248"/>
      <c r="AL228" s="248"/>
      <c r="AM228" s="248"/>
      <c r="AN228" s="248"/>
      <c r="AO228" s="248"/>
      <c r="AP228" s="248"/>
      <c r="AQ228" s="248"/>
      <c r="AR228" s="256"/>
      <c r="AS228" s="256"/>
      <c r="AT228" s="256"/>
      <c r="AU228" s="256"/>
      <c r="AV228" s="256"/>
      <c r="AW228" s="256"/>
      <c r="AX228" s="256"/>
      <c r="AY228" s="256"/>
      <c r="AZ228" s="256"/>
      <c r="BA228" s="256"/>
      <c r="BB228" s="256"/>
      <c r="BC228" s="256"/>
      <c r="BD228" s="256"/>
      <c r="BE228" s="256"/>
      <c r="BF228" s="256"/>
      <c r="BG228" s="256"/>
      <c r="BH228" s="256"/>
      <c r="BI228" s="256"/>
      <c r="BJ228" s="256"/>
      <c r="BK228" s="256"/>
      <c r="BL228" s="256"/>
      <c r="BM228" s="256"/>
      <c r="BN228" s="256"/>
      <c r="BO228" s="256"/>
      <c r="BP228" s="256"/>
      <c r="BQ228" s="256"/>
      <c r="BR228" s="256"/>
      <c r="BS228" s="256"/>
      <c r="BT228" s="256"/>
      <c r="BU228" s="245"/>
      <c r="BV228" s="246"/>
      <c r="BW228" s="247"/>
      <c r="BX228" s="248"/>
      <c r="BY228" s="248"/>
      <c r="BZ228" s="248"/>
      <c r="CA228" s="248"/>
      <c r="CB228" s="248"/>
      <c r="CC228" s="248"/>
      <c r="CD228" s="248"/>
      <c r="CE228" s="256"/>
      <c r="CF228" s="256"/>
      <c r="CG228" s="256"/>
      <c r="CH228" s="256"/>
      <c r="CI228" s="256"/>
      <c r="CJ228" s="256"/>
      <c r="CK228" s="256"/>
      <c r="CL228" s="256"/>
      <c r="CM228" s="256"/>
      <c r="CN228" s="256"/>
      <c r="CO228" s="256"/>
      <c r="CP228" s="256"/>
      <c r="CQ228" s="256"/>
      <c r="CR228" s="256"/>
      <c r="CS228" s="256"/>
      <c r="CT228" s="256"/>
      <c r="CU228" s="256"/>
      <c r="CV228" s="256"/>
      <c r="CW228" s="256"/>
      <c r="CX228" s="256"/>
      <c r="CY228" s="256"/>
      <c r="CZ228" s="256"/>
      <c r="DA228" s="256"/>
      <c r="DB228" s="256"/>
      <c r="DC228" s="256"/>
      <c r="DD228" s="256"/>
      <c r="DE228" s="256"/>
      <c r="DF228" s="256"/>
      <c r="DG228" s="256"/>
      <c r="DH228" s="245"/>
      <c r="DI228" s="246"/>
      <c r="DJ228" s="247"/>
      <c r="DK228" s="248"/>
      <c r="DL228" s="248"/>
      <c r="DM228" s="248"/>
      <c r="DN228" s="248"/>
      <c r="DO228" s="248"/>
      <c r="DP228" s="248"/>
      <c r="DQ228" s="248"/>
      <c r="DR228" s="256"/>
      <c r="DS228" s="256"/>
      <c r="DT228" s="256"/>
      <c r="DU228" s="256"/>
      <c r="DV228" s="256"/>
      <c r="DW228" s="256"/>
      <c r="DX228" s="256"/>
      <c r="DY228" s="256"/>
      <c r="DZ228" s="256"/>
      <c r="EA228" s="256"/>
      <c r="EB228" s="256"/>
      <c r="EC228" s="256"/>
      <c r="ED228" s="256"/>
      <c r="EE228" s="256"/>
      <c r="EF228" s="256"/>
      <c r="EG228" s="256"/>
      <c r="EH228" s="256"/>
      <c r="EI228" s="256"/>
      <c r="EJ228" s="256"/>
      <c r="EK228" s="256"/>
      <c r="EL228" s="256"/>
      <c r="EM228" s="256"/>
      <c r="EN228" s="256"/>
      <c r="EO228" s="256"/>
      <c r="EP228" s="256"/>
      <c r="EQ228" s="256"/>
      <c r="ER228" s="256"/>
      <c r="ES228" s="256"/>
      <c r="ET228" s="256"/>
      <c r="EU228" s="245"/>
      <c r="EV228" s="246"/>
      <c r="EW228" s="247"/>
      <c r="EX228" s="248"/>
      <c r="EY228" s="248"/>
      <c r="EZ228" s="248"/>
      <c r="FA228" s="248"/>
      <c r="FB228" s="248"/>
      <c r="FC228" s="248"/>
      <c r="FD228" s="248"/>
      <c r="FE228" s="256"/>
      <c r="FF228" s="256"/>
      <c r="FG228" s="256"/>
      <c r="FH228" s="256"/>
      <c r="FI228" s="256"/>
      <c r="FJ228" s="256"/>
      <c r="FK228" s="256"/>
      <c r="FL228" s="256"/>
      <c r="FM228" s="256"/>
      <c r="FN228" s="256"/>
      <c r="FO228" s="256"/>
      <c r="FP228" s="256"/>
      <c r="FQ228" s="256"/>
      <c r="FR228" s="256"/>
      <c r="FS228" s="256"/>
      <c r="FT228" s="256"/>
      <c r="FU228" s="256"/>
      <c r="FV228" s="256"/>
      <c r="FW228" s="256"/>
      <c r="FX228" s="256"/>
      <c r="FY228" s="256"/>
      <c r="FZ228" s="256"/>
      <c r="GA228" s="256"/>
      <c r="GB228" s="256"/>
      <c r="GC228" s="256"/>
      <c r="GD228" s="256"/>
      <c r="GE228" s="256"/>
      <c r="GF228" s="256"/>
      <c r="GG228" s="256"/>
      <c r="GH228" s="245"/>
      <c r="GI228" s="246"/>
      <c r="GJ228" s="247"/>
      <c r="GK228" s="248"/>
      <c r="GL228" s="248"/>
      <c r="GM228" s="248"/>
      <c r="GN228" s="248"/>
      <c r="GO228" s="248"/>
      <c r="GP228" s="248"/>
      <c r="GQ228" s="248"/>
      <c r="GR228" s="256"/>
      <c r="GS228" s="256"/>
      <c r="GT228" s="256"/>
      <c r="GU228" s="256"/>
      <c r="GV228" s="256"/>
      <c r="GW228" s="256"/>
      <c r="GX228" s="256"/>
      <c r="GY228" s="256"/>
      <c r="GZ228" s="256"/>
      <c r="HA228" s="256"/>
      <c r="HB228" s="256"/>
      <c r="HC228" s="256"/>
      <c r="HD228" s="256"/>
      <c r="HE228" s="256"/>
      <c r="HF228" s="256"/>
      <c r="HG228" s="256"/>
      <c r="HH228" s="256"/>
      <c r="HI228" s="256"/>
      <c r="HJ228" s="256"/>
      <c r="HK228" s="256"/>
      <c r="HL228" s="256"/>
      <c r="HM228" s="256"/>
      <c r="HN228" s="256"/>
      <c r="HO228" s="256"/>
      <c r="HP228" s="256"/>
      <c r="HQ228" s="256"/>
      <c r="HR228" s="256"/>
      <c r="HS228" s="256"/>
      <c r="HT228" s="256"/>
      <c r="HU228" s="245"/>
      <c r="HV228" s="246"/>
      <c r="HW228" s="247"/>
      <c r="HX228" s="248"/>
      <c r="HY228" s="248"/>
      <c r="HZ228" s="248"/>
      <c r="IA228" s="248"/>
      <c r="IB228" s="248"/>
      <c r="IC228" s="248"/>
      <c r="ID228" s="248"/>
      <c r="IE228" s="256"/>
      <c r="IF228" s="256"/>
      <c r="IG228" s="256"/>
      <c r="IH228" s="256"/>
      <c r="II228" s="256"/>
      <c r="IJ228" s="256"/>
      <c r="IK228" s="256"/>
      <c r="IL228" s="256"/>
      <c r="IM228" s="256"/>
      <c r="IN228" s="256"/>
      <c r="IO228" s="256"/>
      <c r="IP228" s="256"/>
    </row>
    <row r="229" spans="1:250" s="50" customFormat="1" ht="13.8" hidden="1" thickBot="1" x14ac:dyDescent="0.3">
      <c r="A229" s="301"/>
      <c r="B229" s="302" t="s">
        <v>273</v>
      </c>
      <c r="C229" s="303"/>
      <c r="D229" s="304"/>
      <c r="E229" s="305"/>
      <c r="F229" s="305"/>
      <c r="G229" s="306"/>
      <c r="H229" s="305"/>
      <c r="I229" s="307">
        <f t="shared" ref="I229:AG229" si="72">SUM(I230:I233)</f>
        <v>0</v>
      </c>
      <c r="J229" s="308">
        <f t="shared" si="72"/>
        <v>0</v>
      </c>
      <c r="K229" s="308">
        <f t="shared" si="72"/>
        <v>0</v>
      </c>
      <c r="L229" s="308">
        <f t="shared" si="72"/>
        <v>0</v>
      </c>
      <c r="M229" s="308">
        <f t="shared" si="72"/>
        <v>0</v>
      </c>
      <c r="N229" s="308">
        <f t="shared" si="72"/>
        <v>0</v>
      </c>
      <c r="O229" s="309">
        <f t="shared" si="72"/>
        <v>0</v>
      </c>
      <c r="P229" s="310">
        <f t="shared" si="72"/>
        <v>0</v>
      </c>
      <c r="Q229" s="311">
        <f t="shared" si="72"/>
        <v>0</v>
      </c>
      <c r="R229" s="312">
        <f t="shared" si="72"/>
        <v>0</v>
      </c>
      <c r="S229" s="312">
        <f t="shared" si="72"/>
        <v>0</v>
      </c>
      <c r="T229" s="312">
        <f t="shared" si="72"/>
        <v>0</v>
      </c>
      <c r="U229" s="312">
        <f t="shared" si="72"/>
        <v>0</v>
      </c>
      <c r="V229" s="312">
        <f t="shared" si="72"/>
        <v>0</v>
      </c>
      <c r="W229" s="311">
        <f t="shared" si="72"/>
        <v>0</v>
      </c>
      <c r="X229" s="313">
        <f t="shared" si="72"/>
        <v>0</v>
      </c>
      <c r="Y229" s="314">
        <f t="shared" si="72"/>
        <v>0</v>
      </c>
      <c r="Z229" s="315">
        <f t="shared" si="72"/>
        <v>0</v>
      </c>
      <c r="AA229" s="314">
        <f t="shared" si="72"/>
        <v>0</v>
      </c>
      <c r="AB229" s="315">
        <f t="shared" si="72"/>
        <v>0</v>
      </c>
      <c r="AC229" s="316">
        <f t="shared" si="72"/>
        <v>0</v>
      </c>
      <c r="AD229" s="315">
        <f t="shared" si="72"/>
        <v>0</v>
      </c>
      <c r="AE229" s="316">
        <f t="shared" si="72"/>
        <v>0</v>
      </c>
      <c r="AF229" s="315">
        <f t="shared" si="72"/>
        <v>0</v>
      </c>
      <c r="AG229" s="316">
        <f t="shared" si="72"/>
        <v>0</v>
      </c>
    </row>
    <row r="230" spans="1:250" s="28" customFormat="1" ht="13.8" hidden="1" thickBot="1" x14ac:dyDescent="0.3">
      <c r="A230" s="301"/>
      <c r="B230" s="317" t="s">
        <v>274</v>
      </c>
      <c r="C230" s="318" t="s">
        <v>209</v>
      </c>
      <c r="D230" s="304"/>
      <c r="E230" s="305"/>
      <c r="F230" s="305"/>
      <c r="G230" s="306"/>
      <c r="H230" s="305"/>
      <c r="I230" s="319">
        <f>X230*36</f>
        <v>0</v>
      </c>
      <c r="J230" s="305"/>
      <c r="K230" s="320">
        <f>P230*P$34+Q230*Q$34+R230*R$34+S230*S$34+T230*T$34+U230*U$34+V230*V$34+W230*W$34</f>
        <v>0</v>
      </c>
      <c r="L230" s="305"/>
      <c r="M230" s="305"/>
      <c r="N230" s="305"/>
      <c r="O230" s="321">
        <f>I230-K230</f>
        <v>0</v>
      </c>
      <c r="P230" s="304"/>
      <c r="Q230" s="305"/>
      <c r="R230" s="305"/>
      <c r="S230" s="305"/>
      <c r="T230" s="305"/>
      <c r="U230" s="305"/>
      <c r="V230" s="305"/>
      <c r="W230" s="305"/>
      <c r="X230" s="322"/>
      <c r="Y230" s="306"/>
      <c r="Z230" s="323"/>
      <c r="AA230" s="306"/>
      <c r="AB230" s="323"/>
      <c r="AC230" s="324"/>
      <c r="AD230" s="323"/>
      <c r="AE230" s="324"/>
      <c r="AF230" s="323"/>
      <c r="AG230" s="324"/>
    </row>
    <row r="231" spans="1:250" s="28" customFormat="1" ht="13.8" hidden="1" thickBot="1" x14ac:dyDescent="0.3">
      <c r="A231" s="301"/>
      <c r="B231" s="317" t="s">
        <v>275</v>
      </c>
      <c r="C231" s="318" t="s">
        <v>211</v>
      </c>
      <c r="D231" s="304"/>
      <c r="E231" s="305"/>
      <c r="F231" s="305"/>
      <c r="G231" s="306"/>
      <c r="H231" s="305"/>
      <c r="I231" s="319">
        <f>X231*36</f>
        <v>0</v>
      </c>
      <c r="J231" s="305"/>
      <c r="K231" s="320">
        <f>P231*P$34+Q231*Q$34+R231*R$34+S231*S$34+T231*T$34+U231*U$34+V231*V$34+W231*W$34</f>
        <v>0</v>
      </c>
      <c r="L231" s="305"/>
      <c r="M231" s="305"/>
      <c r="N231" s="305"/>
      <c r="O231" s="321">
        <f>I231-K231</f>
        <v>0</v>
      </c>
      <c r="P231" s="304"/>
      <c r="Q231" s="305"/>
      <c r="R231" s="305"/>
      <c r="S231" s="305"/>
      <c r="T231" s="305"/>
      <c r="U231" s="305"/>
      <c r="V231" s="305"/>
      <c r="W231" s="305"/>
      <c r="X231" s="322"/>
      <c r="Y231" s="306"/>
      <c r="Z231" s="323"/>
      <c r="AA231" s="306"/>
      <c r="AB231" s="323"/>
      <c r="AC231" s="324"/>
      <c r="AD231" s="323"/>
      <c r="AE231" s="324"/>
      <c r="AF231" s="323"/>
      <c r="AG231" s="324"/>
    </row>
    <row r="232" spans="1:250" s="28" customFormat="1" ht="13.8" hidden="1" thickBot="1" x14ac:dyDescent="0.3">
      <c r="A232" s="301"/>
      <c r="B232" s="317" t="s">
        <v>276</v>
      </c>
      <c r="C232" s="318" t="s">
        <v>213</v>
      </c>
      <c r="D232" s="304"/>
      <c r="E232" s="305"/>
      <c r="F232" s="305"/>
      <c r="G232" s="306"/>
      <c r="H232" s="305"/>
      <c r="I232" s="319">
        <f>X232*36</f>
        <v>0</v>
      </c>
      <c r="J232" s="305"/>
      <c r="K232" s="320">
        <f>P232*P$34+Q232*Q$34+R232*R$34+S232*S$34+T232*T$34+U232*U$34+V232*V$34+W232*W$34</f>
        <v>0</v>
      </c>
      <c r="L232" s="305"/>
      <c r="M232" s="305"/>
      <c r="N232" s="305"/>
      <c r="O232" s="321">
        <f>I232-K232</f>
        <v>0</v>
      </c>
      <c r="P232" s="304"/>
      <c r="Q232" s="305"/>
      <c r="R232" s="305"/>
      <c r="S232" s="305"/>
      <c r="T232" s="305"/>
      <c r="U232" s="305"/>
      <c r="V232" s="305"/>
      <c r="W232" s="305"/>
      <c r="X232" s="322"/>
      <c r="Y232" s="306"/>
      <c r="Z232" s="323"/>
      <c r="AA232" s="306"/>
      <c r="AB232" s="323"/>
      <c r="AC232" s="324"/>
      <c r="AD232" s="323"/>
      <c r="AE232" s="324"/>
      <c r="AF232" s="323"/>
      <c r="AG232" s="324"/>
    </row>
    <row r="233" spans="1:250" s="50" customFormat="1" ht="13.8" hidden="1" thickBot="1" x14ac:dyDescent="0.3">
      <c r="A233" s="325">
        <v>44</v>
      </c>
      <c r="B233" s="317" t="s">
        <v>277</v>
      </c>
      <c r="C233" s="318" t="s">
        <v>220</v>
      </c>
      <c r="D233" s="326"/>
      <c r="E233" s="327"/>
      <c r="F233" s="327"/>
      <c r="G233" s="328"/>
      <c r="H233" s="327"/>
      <c r="I233" s="319">
        <f>X233*36</f>
        <v>0</v>
      </c>
      <c r="J233" s="320"/>
      <c r="K233" s="320">
        <f>P233*P$34+Q233*Q$34+R233*R$34+S233*S$34+T233*T$34+U233*U$34+V233*V$34+W233*W$34</f>
        <v>0</v>
      </c>
      <c r="L233" s="305"/>
      <c r="M233" s="305"/>
      <c r="N233" s="320"/>
      <c r="O233" s="321">
        <f>I233-K233</f>
        <v>0</v>
      </c>
      <c r="P233" s="329"/>
      <c r="Q233" s="320"/>
      <c r="R233" s="320"/>
      <c r="S233" s="320"/>
      <c r="T233" s="320"/>
      <c r="U233" s="320"/>
      <c r="V233" s="320"/>
      <c r="W233" s="320"/>
      <c r="X233" s="330"/>
      <c r="Y233" s="328"/>
      <c r="Z233" s="331"/>
      <c r="AA233" s="328"/>
      <c r="AB233" s="331"/>
      <c r="AC233" s="332"/>
      <c r="AD233" s="331"/>
      <c r="AE233" s="332"/>
      <c r="AF233" s="331"/>
      <c r="AG233" s="332"/>
    </row>
    <row r="234" spans="1:250" s="202" customFormat="1" ht="13.8" hidden="1" thickBot="1" x14ac:dyDescent="0.3">
      <c r="A234" s="333"/>
      <c r="B234" s="334" t="s">
        <v>246</v>
      </c>
      <c r="C234" s="335"/>
      <c r="D234" s="336"/>
      <c r="E234" s="337"/>
      <c r="F234" s="337"/>
      <c r="G234" s="338"/>
      <c r="H234" s="337"/>
      <c r="I234" s="339">
        <f>SUM(I235:I235)</f>
        <v>0</v>
      </c>
      <c r="J234" s="337"/>
      <c r="K234" s="337">
        <f t="shared" ref="K234:R234" si="73">SUM(K235:K235)</f>
        <v>0</v>
      </c>
      <c r="L234" s="337"/>
      <c r="M234" s="337"/>
      <c r="N234" s="337"/>
      <c r="O234" s="340">
        <f t="shared" si="73"/>
        <v>0</v>
      </c>
      <c r="P234" s="336">
        <f t="shared" si="73"/>
        <v>0</v>
      </c>
      <c r="Q234" s="337">
        <f t="shared" si="73"/>
        <v>0</v>
      </c>
      <c r="R234" s="337">
        <f t="shared" si="73"/>
        <v>0</v>
      </c>
      <c r="S234" s="337"/>
      <c r="T234" s="337"/>
      <c r="U234" s="337"/>
      <c r="V234" s="337"/>
      <c r="W234" s="337"/>
      <c r="X234" s="341"/>
      <c r="Y234" s="338"/>
      <c r="Z234" s="342"/>
      <c r="AA234" s="338"/>
      <c r="AB234" s="342"/>
      <c r="AC234" s="343"/>
      <c r="AD234" s="342"/>
      <c r="AE234" s="343"/>
      <c r="AF234" s="342"/>
      <c r="AG234" s="343"/>
    </row>
    <row r="235" spans="1:250" s="50" customFormat="1" ht="13.8" hidden="1" thickBot="1" x14ac:dyDescent="0.3">
      <c r="A235" s="325">
        <v>45</v>
      </c>
      <c r="B235" s="317" t="s">
        <v>248</v>
      </c>
      <c r="C235" s="344"/>
      <c r="D235" s="326"/>
      <c r="E235" s="327"/>
      <c r="F235" s="327"/>
      <c r="G235" s="328"/>
      <c r="H235" s="327"/>
      <c r="I235" s="319">
        <f>X235*36</f>
        <v>0</v>
      </c>
      <c r="J235" s="320"/>
      <c r="K235" s="320">
        <f>P235*P$34+Q235*Q$34+R235*R$34+S235*S$34+T235*T$34+U235*U$34+V235*V$34+W235*W$34</f>
        <v>0</v>
      </c>
      <c r="L235" s="320"/>
      <c r="M235" s="320"/>
      <c r="N235" s="320"/>
      <c r="O235" s="321">
        <f>I235-K235</f>
        <v>0</v>
      </c>
      <c r="P235" s="329"/>
      <c r="Q235" s="320"/>
      <c r="R235" s="320"/>
      <c r="S235" s="320"/>
      <c r="T235" s="320"/>
      <c r="U235" s="320"/>
      <c r="V235" s="320"/>
      <c r="W235" s="320"/>
      <c r="X235" s="330"/>
      <c r="Y235" s="328"/>
      <c r="Z235" s="331"/>
      <c r="AA235" s="328"/>
      <c r="AB235" s="331"/>
      <c r="AC235" s="332"/>
      <c r="AD235" s="331"/>
      <c r="AE235" s="332"/>
      <c r="AF235" s="331"/>
      <c r="AG235" s="332"/>
    </row>
    <row r="236" spans="1:250" s="202" customFormat="1" ht="15" customHeight="1" thickTop="1" thickBot="1" x14ac:dyDescent="0.3">
      <c r="A236" s="239"/>
      <c r="B236" s="240" t="s">
        <v>409</v>
      </c>
      <c r="C236" s="366" t="s">
        <v>410</v>
      </c>
      <c r="D236" s="367"/>
      <c r="E236" s="243"/>
      <c r="F236" s="243"/>
      <c r="G236" s="244"/>
      <c r="H236" s="243"/>
      <c r="I236" s="296">
        <f>I238</f>
        <v>972</v>
      </c>
      <c r="J236" s="243">
        <f t="shared" ref="J236:AG236" si="74">J238</f>
        <v>0</v>
      </c>
      <c r="K236" s="243">
        <f t="shared" si="74"/>
        <v>0</v>
      </c>
      <c r="L236" s="243">
        <f t="shared" si="74"/>
        <v>0</v>
      </c>
      <c r="M236" s="243">
        <f t="shared" si="74"/>
        <v>0</v>
      </c>
      <c r="N236" s="243">
        <f t="shared" si="74"/>
        <v>0</v>
      </c>
      <c r="O236" s="297">
        <f t="shared" si="74"/>
        <v>972</v>
      </c>
      <c r="P236" s="242">
        <f t="shared" si="74"/>
        <v>0</v>
      </c>
      <c r="Q236" s="243">
        <f t="shared" si="74"/>
        <v>0</v>
      </c>
      <c r="R236" s="243">
        <f t="shared" si="74"/>
        <v>0</v>
      </c>
      <c r="S236" s="243">
        <f t="shared" si="74"/>
        <v>0</v>
      </c>
      <c r="T236" s="243">
        <f t="shared" si="74"/>
        <v>0</v>
      </c>
      <c r="U236" s="243">
        <f t="shared" si="74"/>
        <v>0</v>
      </c>
      <c r="V236" s="243">
        <f t="shared" si="74"/>
        <v>0</v>
      </c>
      <c r="W236" s="243">
        <f t="shared" si="74"/>
        <v>0</v>
      </c>
      <c r="X236" s="298">
        <f t="shared" si="74"/>
        <v>27</v>
      </c>
      <c r="Y236" s="244">
        <f t="shared" si="74"/>
        <v>0</v>
      </c>
      <c r="Z236" s="299">
        <f t="shared" si="74"/>
        <v>0</v>
      </c>
      <c r="AA236" s="244">
        <f t="shared" si="74"/>
        <v>0</v>
      </c>
      <c r="AB236" s="299">
        <f t="shared" si="74"/>
        <v>0</v>
      </c>
      <c r="AC236" s="300">
        <f t="shared" si="74"/>
        <v>21</v>
      </c>
      <c r="AD236" s="299">
        <f t="shared" si="74"/>
        <v>0</v>
      </c>
      <c r="AE236" s="300">
        <f t="shared" si="74"/>
        <v>0</v>
      </c>
      <c r="AF236" s="299">
        <f t="shared" si="74"/>
        <v>6</v>
      </c>
      <c r="AG236" s="300">
        <f t="shared" si="74"/>
        <v>0</v>
      </c>
    </row>
    <row r="237" spans="1:250" s="202" customFormat="1" ht="15" customHeight="1" thickTop="1" x14ac:dyDescent="0.25">
      <c r="A237" s="345"/>
      <c r="B237" s="287" t="s">
        <v>411</v>
      </c>
      <c r="C237" s="368" t="s">
        <v>100</v>
      </c>
      <c r="D237" s="258"/>
      <c r="E237" s="144"/>
      <c r="F237" s="144"/>
      <c r="G237" s="148"/>
      <c r="H237" s="144"/>
      <c r="I237" s="143"/>
      <c r="J237" s="144"/>
      <c r="K237" s="144"/>
      <c r="L237" s="144"/>
      <c r="M237" s="144"/>
      <c r="N237" s="144"/>
      <c r="O237" s="145"/>
      <c r="P237" s="146"/>
      <c r="Q237" s="144"/>
      <c r="R237" s="144"/>
      <c r="S237" s="144"/>
      <c r="T237" s="144"/>
      <c r="U237" s="144"/>
      <c r="V237" s="144"/>
      <c r="W237" s="144"/>
      <c r="X237" s="147"/>
      <c r="Y237" s="148"/>
      <c r="Z237" s="149"/>
      <c r="AA237" s="148"/>
      <c r="AB237" s="149"/>
      <c r="AC237" s="150"/>
      <c r="AD237" s="149"/>
      <c r="AE237" s="150"/>
      <c r="AF237" s="149"/>
      <c r="AG237" s="150"/>
    </row>
    <row r="238" spans="1:250" s="202" customFormat="1" ht="15" customHeight="1" x14ac:dyDescent="0.25">
      <c r="A238" s="345"/>
      <c r="B238" s="369" t="s">
        <v>412</v>
      </c>
      <c r="C238" s="370" t="s">
        <v>413</v>
      </c>
      <c r="D238" s="146"/>
      <c r="E238" s="371"/>
      <c r="F238" s="144"/>
      <c r="G238" s="148"/>
      <c r="H238" s="163"/>
      <c r="I238" s="174">
        <f t="shared" ref="I238:AG238" si="75">SUM(I239:I241)</f>
        <v>972</v>
      </c>
      <c r="J238" s="163">
        <f t="shared" si="75"/>
        <v>0</v>
      </c>
      <c r="K238" s="163">
        <f t="shared" si="75"/>
        <v>0</v>
      </c>
      <c r="L238" s="163">
        <f t="shared" si="75"/>
        <v>0</v>
      </c>
      <c r="M238" s="163">
        <f t="shared" si="75"/>
        <v>0</v>
      </c>
      <c r="N238" s="163">
        <f t="shared" si="75"/>
        <v>0</v>
      </c>
      <c r="O238" s="175">
        <f t="shared" si="75"/>
        <v>972</v>
      </c>
      <c r="P238" s="176">
        <f t="shared" si="75"/>
        <v>0</v>
      </c>
      <c r="Q238" s="163">
        <f t="shared" si="75"/>
        <v>0</v>
      </c>
      <c r="R238" s="163">
        <f t="shared" si="75"/>
        <v>0</v>
      </c>
      <c r="S238" s="163">
        <f t="shared" si="75"/>
        <v>0</v>
      </c>
      <c r="T238" s="163">
        <f t="shared" si="75"/>
        <v>0</v>
      </c>
      <c r="U238" s="163">
        <f t="shared" si="75"/>
        <v>0</v>
      </c>
      <c r="V238" s="163">
        <f t="shared" si="75"/>
        <v>0</v>
      </c>
      <c r="W238" s="163">
        <f t="shared" si="75"/>
        <v>0</v>
      </c>
      <c r="X238" s="177">
        <f>SUM(X239:X241)</f>
        <v>27</v>
      </c>
      <c r="Y238" s="178">
        <f t="shared" si="75"/>
        <v>0</v>
      </c>
      <c r="Z238" s="167">
        <f t="shared" si="75"/>
        <v>0</v>
      </c>
      <c r="AA238" s="178">
        <f t="shared" si="75"/>
        <v>0</v>
      </c>
      <c r="AB238" s="167">
        <f t="shared" si="75"/>
        <v>0</v>
      </c>
      <c r="AC238" s="168">
        <f t="shared" si="75"/>
        <v>21</v>
      </c>
      <c r="AD238" s="167">
        <f t="shared" si="75"/>
        <v>0</v>
      </c>
      <c r="AE238" s="168">
        <f t="shared" si="75"/>
        <v>0</v>
      </c>
      <c r="AF238" s="167">
        <f t="shared" si="75"/>
        <v>6</v>
      </c>
      <c r="AG238" s="168">
        <f t="shared" si="75"/>
        <v>0</v>
      </c>
    </row>
    <row r="239" spans="1:250" s="28" customFormat="1" ht="24.75" customHeight="1" x14ac:dyDescent="0.25">
      <c r="A239" s="372" t="s">
        <v>414</v>
      </c>
      <c r="B239" s="373" t="s">
        <v>415</v>
      </c>
      <c r="C239" s="374" t="s">
        <v>416</v>
      </c>
      <c r="D239" s="258"/>
      <c r="E239" s="268">
        <v>4</v>
      </c>
      <c r="F239" s="141"/>
      <c r="G239" s="142"/>
      <c r="H239" s="156"/>
      <c r="I239" s="275">
        <f>X239*36</f>
        <v>324</v>
      </c>
      <c r="J239" s="156"/>
      <c r="K239" s="159">
        <f>P239*P$34+Q239*Q$34+R239*R$34+S239*S$34+T239*T$34+U239*U$34+V239*V$34+W239*W$34</f>
        <v>0</v>
      </c>
      <c r="L239" s="162"/>
      <c r="M239" s="162"/>
      <c r="N239" s="162"/>
      <c r="O239" s="277">
        <f>I239-K239</f>
        <v>324</v>
      </c>
      <c r="P239" s="161"/>
      <c r="Q239" s="162"/>
      <c r="R239" s="162"/>
      <c r="S239" s="162"/>
      <c r="T239" s="162"/>
      <c r="U239" s="162"/>
      <c r="V239" s="162"/>
      <c r="W239" s="162"/>
      <c r="X239" s="164">
        <v>9</v>
      </c>
      <c r="Y239" s="157"/>
      <c r="Z239" s="165"/>
      <c r="AA239" s="157"/>
      <c r="AB239" s="273"/>
      <c r="AC239" s="274">
        <v>9</v>
      </c>
      <c r="AD239" s="273"/>
      <c r="AE239" s="274"/>
      <c r="AF239" s="273"/>
      <c r="AG239" s="274"/>
    </row>
    <row r="240" spans="1:250" s="28" customFormat="1" ht="26.25" customHeight="1" x14ac:dyDescent="0.25">
      <c r="A240" s="372" t="s">
        <v>417</v>
      </c>
      <c r="B240" s="373" t="s">
        <v>418</v>
      </c>
      <c r="C240" s="374" t="s">
        <v>419</v>
      </c>
      <c r="D240" s="258"/>
      <c r="E240" s="268">
        <v>4</v>
      </c>
      <c r="F240" s="141"/>
      <c r="G240" s="142"/>
      <c r="H240" s="156"/>
      <c r="I240" s="275">
        <f>X240*36</f>
        <v>432</v>
      </c>
      <c r="J240" s="156"/>
      <c r="K240" s="159">
        <f>P240*P$34+Q240*Q$34+R240*R$34+S240*S$34+T240*T$34+U240*U$34+V240*V$34+W240*W$34</f>
        <v>0</v>
      </c>
      <c r="L240" s="162"/>
      <c r="M240" s="162"/>
      <c r="N240" s="162"/>
      <c r="O240" s="277">
        <f>I240-K240</f>
        <v>432</v>
      </c>
      <c r="P240" s="161"/>
      <c r="Q240" s="162"/>
      <c r="R240" s="162"/>
      <c r="S240" s="162"/>
      <c r="T240" s="162"/>
      <c r="U240" s="162"/>
      <c r="V240" s="162"/>
      <c r="W240" s="162"/>
      <c r="X240" s="164">
        <v>12</v>
      </c>
      <c r="Y240" s="157"/>
      <c r="Z240" s="165"/>
      <c r="AA240" s="157"/>
      <c r="AB240" s="165"/>
      <c r="AC240" s="274">
        <v>12</v>
      </c>
      <c r="AD240" s="273"/>
      <c r="AE240" s="274"/>
      <c r="AF240" s="273"/>
      <c r="AG240" s="274"/>
    </row>
    <row r="241" spans="1:33" s="28" customFormat="1" ht="29.25" customHeight="1" thickBot="1" x14ac:dyDescent="0.3">
      <c r="A241" s="372" t="s">
        <v>420</v>
      </c>
      <c r="B241" s="373" t="s">
        <v>421</v>
      </c>
      <c r="C241" s="374" t="s">
        <v>422</v>
      </c>
      <c r="D241" s="258"/>
      <c r="E241" s="268">
        <v>7</v>
      </c>
      <c r="F241" s="141"/>
      <c r="G241" s="142"/>
      <c r="H241" s="156"/>
      <c r="I241" s="275">
        <f>X241*36</f>
        <v>216</v>
      </c>
      <c r="J241" s="156"/>
      <c r="K241" s="159">
        <f>P241*P$34+Q241*Q$34+R241*R$34+S241*S$34+T241*T$34+U241*U$34+V241*V$34+W241*W$34</f>
        <v>0</v>
      </c>
      <c r="L241" s="162"/>
      <c r="M241" s="162"/>
      <c r="N241" s="162"/>
      <c r="O241" s="277">
        <f>I241-K241</f>
        <v>216</v>
      </c>
      <c r="P241" s="161"/>
      <c r="Q241" s="162"/>
      <c r="R241" s="162"/>
      <c r="S241" s="162"/>
      <c r="T241" s="162"/>
      <c r="U241" s="162"/>
      <c r="V241" s="162"/>
      <c r="W241" s="162"/>
      <c r="X241" s="164">
        <v>6</v>
      </c>
      <c r="Y241" s="157"/>
      <c r="Z241" s="165"/>
      <c r="AA241" s="157"/>
      <c r="AB241" s="165"/>
      <c r="AC241" s="274"/>
      <c r="AD241" s="273"/>
      <c r="AE241" s="274"/>
      <c r="AF241" s="273">
        <v>6</v>
      </c>
      <c r="AG241" s="274"/>
    </row>
    <row r="242" spans="1:33" s="202" customFormat="1" ht="24.75" customHeight="1" thickTop="1" thickBot="1" x14ac:dyDescent="0.3">
      <c r="A242" s="375"/>
      <c r="B242" s="376" t="s">
        <v>423</v>
      </c>
      <c r="C242" s="366" t="s">
        <v>424</v>
      </c>
      <c r="D242" s="242"/>
      <c r="E242" s="377"/>
      <c r="F242" s="243"/>
      <c r="G242" s="244"/>
      <c r="H242" s="243"/>
      <c r="I242" s="296">
        <f>I244</f>
        <v>324</v>
      </c>
      <c r="J242" s="243">
        <f t="shared" ref="J242:AG242" si="76">J244</f>
        <v>0</v>
      </c>
      <c r="K242" s="243">
        <f t="shared" si="76"/>
        <v>0</v>
      </c>
      <c r="L242" s="243">
        <f t="shared" si="76"/>
        <v>0</v>
      </c>
      <c r="M242" s="243">
        <f t="shared" si="76"/>
        <v>0</v>
      </c>
      <c r="N242" s="243">
        <f t="shared" si="76"/>
        <v>0</v>
      </c>
      <c r="O242" s="297">
        <f t="shared" si="76"/>
        <v>324</v>
      </c>
      <c r="P242" s="242">
        <f t="shared" si="76"/>
        <v>0</v>
      </c>
      <c r="Q242" s="243">
        <f t="shared" si="76"/>
        <v>0</v>
      </c>
      <c r="R242" s="243">
        <f t="shared" si="76"/>
        <v>0</v>
      </c>
      <c r="S242" s="243">
        <f t="shared" si="76"/>
        <v>0</v>
      </c>
      <c r="T242" s="243">
        <f t="shared" si="76"/>
        <v>0</v>
      </c>
      <c r="U242" s="243">
        <f t="shared" si="76"/>
        <v>0</v>
      </c>
      <c r="V242" s="243">
        <f t="shared" si="76"/>
        <v>0</v>
      </c>
      <c r="W242" s="243">
        <f t="shared" si="76"/>
        <v>0</v>
      </c>
      <c r="X242" s="298">
        <f t="shared" si="76"/>
        <v>9</v>
      </c>
      <c r="Y242" s="244">
        <f t="shared" si="76"/>
        <v>0</v>
      </c>
      <c r="Z242" s="299">
        <f t="shared" si="76"/>
        <v>0</v>
      </c>
      <c r="AA242" s="244">
        <f t="shared" si="76"/>
        <v>0</v>
      </c>
      <c r="AB242" s="299">
        <f t="shared" si="76"/>
        <v>0</v>
      </c>
      <c r="AC242" s="300">
        <f t="shared" si="76"/>
        <v>0</v>
      </c>
      <c r="AD242" s="299">
        <f t="shared" si="76"/>
        <v>0</v>
      </c>
      <c r="AE242" s="300">
        <f t="shared" si="76"/>
        <v>0</v>
      </c>
      <c r="AF242" s="299">
        <f t="shared" si="76"/>
        <v>0</v>
      </c>
      <c r="AG242" s="300">
        <f t="shared" si="76"/>
        <v>9</v>
      </c>
    </row>
    <row r="243" spans="1:33" s="202" customFormat="1" ht="15" customHeight="1" thickTop="1" x14ac:dyDescent="0.25">
      <c r="A243" s="378"/>
      <c r="B243" s="369" t="s">
        <v>425</v>
      </c>
      <c r="C243" s="368" t="s">
        <v>100</v>
      </c>
      <c r="D243" s="146"/>
      <c r="E243" s="371"/>
      <c r="F243" s="144"/>
      <c r="G243" s="148"/>
      <c r="H243" s="144"/>
      <c r="I243" s="143"/>
      <c r="J243" s="144"/>
      <c r="K243" s="144"/>
      <c r="L243" s="144"/>
      <c r="M243" s="144"/>
      <c r="N243" s="144"/>
      <c r="O243" s="145"/>
      <c r="P243" s="146"/>
      <c r="Q243" s="144"/>
      <c r="R243" s="144"/>
      <c r="S243" s="144"/>
      <c r="T243" s="144"/>
      <c r="U243" s="144"/>
      <c r="V243" s="144"/>
      <c r="W243" s="144"/>
      <c r="X243" s="147"/>
      <c r="Y243" s="148"/>
      <c r="Z243" s="149"/>
      <c r="AA243" s="148"/>
      <c r="AB243" s="149"/>
      <c r="AC243" s="150"/>
      <c r="AD243" s="149"/>
      <c r="AE243" s="150"/>
      <c r="AF243" s="149"/>
      <c r="AG243" s="150"/>
    </row>
    <row r="244" spans="1:33" s="202" customFormat="1" ht="24.75" customHeight="1" x14ac:dyDescent="0.25">
      <c r="A244" s="378"/>
      <c r="B244" s="369" t="s">
        <v>426</v>
      </c>
      <c r="C244" s="370" t="s">
        <v>424</v>
      </c>
      <c r="D244" s="146"/>
      <c r="E244" s="371"/>
      <c r="F244" s="144"/>
      <c r="G244" s="148"/>
      <c r="H244" s="163"/>
      <c r="I244" s="174">
        <f t="shared" ref="I244:AG244" si="77">SUM(I245:I245)</f>
        <v>324</v>
      </c>
      <c r="J244" s="163">
        <f t="shared" si="77"/>
        <v>0</v>
      </c>
      <c r="K244" s="163">
        <f t="shared" si="77"/>
        <v>0</v>
      </c>
      <c r="L244" s="163">
        <f t="shared" si="77"/>
        <v>0</v>
      </c>
      <c r="M244" s="163">
        <f t="shared" si="77"/>
        <v>0</v>
      </c>
      <c r="N244" s="163">
        <f t="shared" si="77"/>
        <v>0</v>
      </c>
      <c r="O244" s="175">
        <f t="shared" si="77"/>
        <v>324</v>
      </c>
      <c r="P244" s="176">
        <f t="shared" si="77"/>
        <v>0</v>
      </c>
      <c r="Q244" s="163">
        <f t="shared" si="77"/>
        <v>0</v>
      </c>
      <c r="R244" s="163">
        <f t="shared" si="77"/>
        <v>0</v>
      </c>
      <c r="S244" s="163">
        <f t="shared" si="77"/>
        <v>0</v>
      </c>
      <c r="T244" s="163">
        <f t="shared" si="77"/>
        <v>0</v>
      </c>
      <c r="U244" s="163">
        <f t="shared" si="77"/>
        <v>0</v>
      </c>
      <c r="V244" s="163">
        <f t="shared" si="77"/>
        <v>0</v>
      </c>
      <c r="W244" s="163">
        <f t="shared" si="77"/>
        <v>0</v>
      </c>
      <c r="X244" s="177">
        <f t="shared" si="77"/>
        <v>9</v>
      </c>
      <c r="Y244" s="178">
        <f t="shared" si="77"/>
        <v>0</v>
      </c>
      <c r="Z244" s="167">
        <f t="shared" si="77"/>
        <v>0</v>
      </c>
      <c r="AA244" s="178">
        <f t="shared" si="77"/>
        <v>0</v>
      </c>
      <c r="AB244" s="167">
        <f t="shared" si="77"/>
        <v>0</v>
      </c>
      <c r="AC244" s="168">
        <f t="shared" si="77"/>
        <v>0</v>
      </c>
      <c r="AD244" s="167">
        <f t="shared" si="77"/>
        <v>0</v>
      </c>
      <c r="AE244" s="168">
        <f t="shared" si="77"/>
        <v>0</v>
      </c>
      <c r="AF244" s="167">
        <f t="shared" si="77"/>
        <v>0</v>
      </c>
      <c r="AG244" s="168">
        <f t="shared" si="77"/>
        <v>9</v>
      </c>
    </row>
    <row r="245" spans="1:33" s="28" customFormat="1" ht="39" customHeight="1" thickBot="1" x14ac:dyDescent="0.3">
      <c r="A245" s="379" t="s">
        <v>427</v>
      </c>
      <c r="B245" s="380" t="s">
        <v>428</v>
      </c>
      <c r="C245" s="381" t="s">
        <v>429</v>
      </c>
      <c r="D245" s="382">
        <v>8</v>
      </c>
      <c r="E245" s="383"/>
      <c r="F245" s="384"/>
      <c r="G245" s="385"/>
      <c r="H245" s="220"/>
      <c r="I245" s="386">
        <f>X245*36</f>
        <v>324</v>
      </c>
      <c r="J245" s="220"/>
      <c r="K245" s="159">
        <f>P245*P$34+Q245*Q$34+R245*R$34+S245*S$34+T245*T$34+U245*U$34+V245*V$34+W245*W$34</f>
        <v>0</v>
      </c>
      <c r="L245" s="225"/>
      <c r="M245" s="225"/>
      <c r="N245" s="225"/>
      <c r="O245" s="387">
        <f>(I245-K245)</f>
        <v>324</v>
      </c>
      <c r="P245" s="224"/>
      <c r="Q245" s="225"/>
      <c r="R245" s="225"/>
      <c r="S245" s="225"/>
      <c r="T245" s="225"/>
      <c r="U245" s="225"/>
      <c r="V245" s="225"/>
      <c r="W245" s="225"/>
      <c r="X245" s="226">
        <v>9</v>
      </c>
      <c r="Y245" s="227"/>
      <c r="Z245" s="228"/>
      <c r="AA245" s="227"/>
      <c r="AB245" s="228"/>
      <c r="AC245" s="229"/>
      <c r="AD245" s="228"/>
      <c r="AE245" s="229"/>
      <c r="AF245" s="228"/>
      <c r="AG245" s="229">
        <v>9</v>
      </c>
    </row>
    <row r="246" spans="1:33" s="202" customFormat="1" ht="19.5" customHeight="1" thickTop="1" thickBot="1" x14ac:dyDescent="0.3">
      <c r="A246" s="239"/>
      <c r="B246" s="376" t="s">
        <v>430</v>
      </c>
      <c r="C246" s="366" t="s">
        <v>431</v>
      </c>
      <c r="D246" s="242"/>
      <c r="E246" s="377"/>
      <c r="F246" s="243"/>
      <c r="G246" s="244"/>
      <c r="H246" s="243"/>
      <c r="I246" s="296">
        <f t="shared" ref="I246:W246" si="78">I252+I248+I250</f>
        <v>432</v>
      </c>
      <c r="J246" s="243">
        <f t="shared" si="78"/>
        <v>0</v>
      </c>
      <c r="K246" s="243">
        <f t="shared" si="78"/>
        <v>136</v>
      </c>
      <c r="L246" s="243">
        <f t="shared" si="78"/>
        <v>51</v>
      </c>
      <c r="M246" s="243">
        <f t="shared" si="78"/>
        <v>76</v>
      </c>
      <c r="N246" s="243">
        <f t="shared" si="78"/>
        <v>9</v>
      </c>
      <c r="O246" s="297">
        <f t="shared" si="78"/>
        <v>296</v>
      </c>
      <c r="P246" s="242">
        <f t="shared" si="78"/>
        <v>2</v>
      </c>
      <c r="Q246" s="243">
        <f t="shared" si="78"/>
        <v>4</v>
      </c>
      <c r="R246" s="243">
        <f t="shared" si="78"/>
        <v>2</v>
      </c>
      <c r="S246" s="243">
        <f t="shared" si="78"/>
        <v>0</v>
      </c>
      <c r="T246" s="243">
        <f t="shared" si="78"/>
        <v>0</v>
      </c>
      <c r="U246" s="243">
        <f t="shared" si="78"/>
        <v>0</v>
      </c>
      <c r="V246" s="243">
        <f t="shared" si="78"/>
        <v>0</v>
      </c>
      <c r="W246" s="243">
        <f t="shared" si="78"/>
        <v>0</v>
      </c>
      <c r="X246" s="298">
        <f>X252+X248+X250</f>
        <v>12</v>
      </c>
      <c r="Y246" s="244">
        <f t="shared" ref="Y246:AG246" si="79">Y252+Y248+Y250</f>
        <v>0</v>
      </c>
      <c r="Z246" s="299">
        <f t="shared" si="79"/>
        <v>3</v>
      </c>
      <c r="AA246" s="244">
        <f t="shared" si="79"/>
        <v>6</v>
      </c>
      <c r="AB246" s="299">
        <f t="shared" si="79"/>
        <v>3</v>
      </c>
      <c r="AC246" s="300">
        <f t="shared" si="79"/>
        <v>0</v>
      </c>
      <c r="AD246" s="299">
        <f t="shared" si="79"/>
        <v>0</v>
      </c>
      <c r="AE246" s="300">
        <f t="shared" si="79"/>
        <v>0</v>
      </c>
      <c r="AF246" s="299">
        <f t="shared" si="79"/>
        <v>0</v>
      </c>
      <c r="AG246" s="300">
        <f t="shared" si="79"/>
        <v>0</v>
      </c>
    </row>
    <row r="247" spans="1:33" s="202" customFormat="1" ht="14.25" customHeight="1" thickTop="1" x14ac:dyDescent="0.25">
      <c r="A247" s="345"/>
      <c r="B247" s="369" t="s">
        <v>432</v>
      </c>
      <c r="C247" s="368" t="s">
        <v>205</v>
      </c>
      <c r="D247" s="146"/>
      <c r="E247" s="371"/>
      <c r="F247" s="144"/>
      <c r="G247" s="148"/>
      <c r="H247" s="144"/>
      <c r="I247" s="143"/>
      <c r="J247" s="144"/>
      <c r="K247" s="388"/>
      <c r="L247" s="388"/>
      <c r="M247" s="388"/>
      <c r="N247" s="388"/>
      <c r="O247" s="145"/>
      <c r="P247" s="389"/>
      <c r="Q247" s="388"/>
      <c r="R247" s="388"/>
      <c r="S247" s="388"/>
      <c r="T247" s="388"/>
      <c r="U247" s="388"/>
      <c r="V247" s="388"/>
      <c r="W247" s="388"/>
      <c r="X247" s="147"/>
      <c r="Y247" s="148"/>
      <c r="Z247" s="149"/>
      <c r="AA247" s="148"/>
      <c r="AB247" s="149"/>
      <c r="AC247" s="150"/>
      <c r="AD247" s="149"/>
      <c r="AE247" s="150"/>
      <c r="AF247" s="149"/>
      <c r="AG247" s="150"/>
    </row>
    <row r="248" spans="1:33" s="202" customFormat="1" ht="25.5" customHeight="1" x14ac:dyDescent="0.25">
      <c r="A248" s="390"/>
      <c r="B248" s="391" t="s">
        <v>433</v>
      </c>
      <c r="C248" s="370" t="s">
        <v>434</v>
      </c>
      <c r="D248" s="176"/>
      <c r="E248" s="392"/>
      <c r="F248" s="163"/>
      <c r="G248" s="178"/>
      <c r="H248" s="163"/>
      <c r="I248" s="174">
        <f t="shared" ref="I248:AG248" si="80">SUM(I249)</f>
        <v>108</v>
      </c>
      <c r="J248" s="163">
        <f t="shared" si="80"/>
        <v>0</v>
      </c>
      <c r="K248" s="163">
        <f t="shared" si="80"/>
        <v>34</v>
      </c>
      <c r="L248" s="163">
        <f t="shared" si="80"/>
        <v>17</v>
      </c>
      <c r="M248" s="163">
        <f t="shared" si="80"/>
        <v>8</v>
      </c>
      <c r="N248" s="163">
        <f t="shared" si="80"/>
        <v>9</v>
      </c>
      <c r="O248" s="175">
        <f t="shared" si="80"/>
        <v>74</v>
      </c>
      <c r="P248" s="176">
        <f t="shared" si="80"/>
        <v>0</v>
      </c>
      <c r="Q248" s="163">
        <f t="shared" si="80"/>
        <v>2</v>
      </c>
      <c r="R248" s="163">
        <f t="shared" si="80"/>
        <v>0</v>
      </c>
      <c r="S248" s="163">
        <f t="shared" si="80"/>
        <v>0</v>
      </c>
      <c r="T248" s="163">
        <f t="shared" si="80"/>
        <v>0</v>
      </c>
      <c r="U248" s="163">
        <f t="shared" si="80"/>
        <v>0</v>
      </c>
      <c r="V248" s="163">
        <f t="shared" si="80"/>
        <v>0</v>
      </c>
      <c r="W248" s="163">
        <f t="shared" si="80"/>
        <v>0</v>
      </c>
      <c r="X248" s="177">
        <f t="shared" si="80"/>
        <v>3</v>
      </c>
      <c r="Y248" s="178">
        <f t="shared" si="80"/>
        <v>0</v>
      </c>
      <c r="Z248" s="167">
        <f t="shared" si="80"/>
        <v>0</v>
      </c>
      <c r="AA248" s="178">
        <f t="shared" si="80"/>
        <v>3</v>
      </c>
      <c r="AB248" s="167">
        <f t="shared" si="80"/>
        <v>0</v>
      </c>
      <c r="AC248" s="168">
        <f t="shared" si="80"/>
        <v>0</v>
      </c>
      <c r="AD248" s="167">
        <f t="shared" si="80"/>
        <v>0</v>
      </c>
      <c r="AE248" s="168">
        <f t="shared" si="80"/>
        <v>0</v>
      </c>
      <c r="AF248" s="167">
        <f t="shared" si="80"/>
        <v>0</v>
      </c>
      <c r="AG248" s="168">
        <f t="shared" si="80"/>
        <v>0</v>
      </c>
    </row>
    <row r="249" spans="1:33" s="28" customFormat="1" ht="24.75" customHeight="1" x14ac:dyDescent="0.25">
      <c r="A249" s="348">
        <v>120</v>
      </c>
      <c r="B249" s="393" t="s">
        <v>435</v>
      </c>
      <c r="C249" s="374" t="s">
        <v>434</v>
      </c>
      <c r="D249" s="169"/>
      <c r="E249" s="276">
        <v>2</v>
      </c>
      <c r="F249" s="156"/>
      <c r="G249" s="157"/>
      <c r="H249" s="156"/>
      <c r="I249" s="394">
        <f>X249*36</f>
        <v>108</v>
      </c>
      <c r="J249" s="156"/>
      <c r="K249" s="159">
        <f>P249*P$34+Q249*Q$34+R249*R$34+S249*S$34+T249*T$34+U249*U$34+V249*V$34+W249*W$34</f>
        <v>34</v>
      </c>
      <c r="L249" s="162">
        <v>17</v>
      </c>
      <c r="M249" s="162">
        <v>8</v>
      </c>
      <c r="N249" s="162">
        <v>9</v>
      </c>
      <c r="O249" s="395">
        <f>(I249-K249)</f>
        <v>74</v>
      </c>
      <c r="P249" s="161"/>
      <c r="Q249" s="162">
        <v>2</v>
      </c>
      <c r="R249" s="162"/>
      <c r="S249" s="162"/>
      <c r="T249" s="162"/>
      <c r="U249" s="162"/>
      <c r="V249" s="162"/>
      <c r="W249" s="162"/>
      <c r="X249" s="164">
        <f>SUM(Y249:AG249)</f>
        <v>3</v>
      </c>
      <c r="Y249" s="157"/>
      <c r="Z249" s="165"/>
      <c r="AA249" s="157">
        <v>3</v>
      </c>
      <c r="AB249" s="165"/>
      <c r="AC249" s="166"/>
      <c r="AD249" s="165"/>
      <c r="AE249" s="166"/>
      <c r="AF249" s="165"/>
      <c r="AG249" s="166"/>
    </row>
    <row r="250" spans="1:33" s="202" customFormat="1" ht="14.25" customHeight="1" x14ac:dyDescent="0.25">
      <c r="A250" s="390"/>
      <c r="B250" s="391" t="s">
        <v>436</v>
      </c>
      <c r="C250" s="370" t="s">
        <v>437</v>
      </c>
      <c r="D250" s="176"/>
      <c r="E250" s="392"/>
      <c r="F250" s="163"/>
      <c r="G250" s="178"/>
      <c r="H250" s="163"/>
      <c r="I250" s="174">
        <f t="shared" ref="I250:AG250" si="81">SUM(I251)</f>
        <v>108</v>
      </c>
      <c r="J250" s="163">
        <f t="shared" si="81"/>
        <v>0</v>
      </c>
      <c r="K250" s="163">
        <f t="shared" si="81"/>
        <v>34</v>
      </c>
      <c r="L250" s="163">
        <f t="shared" si="81"/>
        <v>0</v>
      </c>
      <c r="M250" s="163">
        <f t="shared" si="81"/>
        <v>34</v>
      </c>
      <c r="N250" s="163">
        <f t="shared" si="81"/>
        <v>0</v>
      </c>
      <c r="O250" s="175">
        <f t="shared" si="81"/>
        <v>74</v>
      </c>
      <c r="P250" s="176">
        <f t="shared" si="81"/>
        <v>0</v>
      </c>
      <c r="Q250" s="163">
        <f t="shared" si="81"/>
        <v>0</v>
      </c>
      <c r="R250" s="163">
        <f t="shared" si="81"/>
        <v>2</v>
      </c>
      <c r="S250" s="163">
        <f t="shared" si="81"/>
        <v>0</v>
      </c>
      <c r="T250" s="163">
        <f t="shared" si="81"/>
        <v>0</v>
      </c>
      <c r="U250" s="163">
        <f t="shared" si="81"/>
        <v>0</v>
      </c>
      <c r="V250" s="163">
        <f t="shared" si="81"/>
        <v>0</v>
      </c>
      <c r="W250" s="163">
        <f t="shared" si="81"/>
        <v>0</v>
      </c>
      <c r="X250" s="177">
        <f t="shared" si="81"/>
        <v>3</v>
      </c>
      <c r="Y250" s="178">
        <f t="shared" si="81"/>
        <v>0</v>
      </c>
      <c r="Z250" s="167">
        <f t="shared" si="81"/>
        <v>0</v>
      </c>
      <c r="AA250" s="178">
        <f t="shared" si="81"/>
        <v>0</v>
      </c>
      <c r="AB250" s="167">
        <f t="shared" si="81"/>
        <v>3</v>
      </c>
      <c r="AC250" s="168">
        <f t="shared" si="81"/>
        <v>0</v>
      </c>
      <c r="AD250" s="167">
        <f t="shared" si="81"/>
        <v>0</v>
      </c>
      <c r="AE250" s="168">
        <f t="shared" si="81"/>
        <v>0</v>
      </c>
      <c r="AF250" s="167">
        <f t="shared" si="81"/>
        <v>0</v>
      </c>
      <c r="AG250" s="168">
        <f t="shared" si="81"/>
        <v>0</v>
      </c>
    </row>
    <row r="251" spans="1:33" s="28" customFormat="1" ht="14.25" customHeight="1" x14ac:dyDescent="0.25">
      <c r="A251" s="348">
        <v>121</v>
      </c>
      <c r="B251" s="393" t="s">
        <v>438</v>
      </c>
      <c r="C251" s="374" t="s">
        <v>437</v>
      </c>
      <c r="D251" s="169"/>
      <c r="E251" s="276">
        <v>3</v>
      </c>
      <c r="F251" s="156"/>
      <c r="G251" s="157"/>
      <c r="H251" s="156"/>
      <c r="I251" s="394">
        <f>X251*36</f>
        <v>108</v>
      </c>
      <c r="J251" s="156"/>
      <c r="K251" s="159">
        <f>P251*P$34+Q251*Q$34+R251*R$34+S251*S$34+T251*T$34+U251*U$34+V251*V$34+W251*W$34</f>
        <v>34</v>
      </c>
      <c r="L251" s="162"/>
      <c r="M251" s="162">
        <v>34</v>
      </c>
      <c r="N251" s="162"/>
      <c r="O251" s="395">
        <f>(I251-K251)</f>
        <v>74</v>
      </c>
      <c r="P251" s="161"/>
      <c r="Q251" s="162"/>
      <c r="R251" s="162">
        <v>2</v>
      </c>
      <c r="S251" s="162"/>
      <c r="T251" s="162"/>
      <c r="U251" s="162"/>
      <c r="V251" s="162"/>
      <c r="W251" s="162"/>
      <c r="X251" s="164">
        <f>SUM(Y251:AG251)</f>
        <v>3</v>
      </c>
      <c r="Y251" s="157"/>
      <c r="Z251" s="165"/>
      <c r="AA251" s="157"/>
      <c r="AB251" s="165">
        <v>3</v>
      </c>
      <c r="AC251" s="166"/>
      <c r="AD251" s="165"/>
      <c r="AE251" s="166"/>
      <c r="AF251" s="165"/>
      <c r="AG251" s="166"/>
    </row>
    <row r="252" spans="1:33" s="202" customFormat="1" ht="24" customHeight="1" x14ac:dyDescent="0.25">
      <c r="A252" s="390"/>
      <c r="B252" s="391" t="s">
        <v>439</v>
      </c>
      <c r="C252" s="370" t="s">
        <v>440</v>
      </c>
      <c r="D252" s="176"/>
      <c r="E252" s="392"/>
      <c r="F252" s="163"/>
      <c r="G252" s="178"/>
      <c r="H252" s="163"/>
      <c r="I252" s="174">
        <f>SUM(I253:I254)</f>
        <v>216</v>
      </c>
      <c r="J252" s="163">
        <f>SUM(J253:J254)</f>
        <v>0</v>
      </c>
      <c r="K252" s="163">
        <f>SUM(K253:K254)</f>
        <v>68</v>
      </c>
      <c r="L252" s="163">
        <f>SUM(L253:L254)</f>
        <v>34</v>
      </c>
      <c r="M252" s="163">
        <f>SUM(M253:M254)</f>
        <v>34</v>
      </c>
      <c r="N252" s="163">
        <f t="shared" ref="N252:AG252" si="82">SUM(N253:N254)</f>
        <v>0</v>
      </c>
      <c r="O252" s="175">
        <f t="shared" si="82"/>
        <v>148</v>
      </c>
      <c r="P252" s="176">
        <f t="shared" si="82"/>
        <v>2</v>
      </c>
      <c r="Q252" s="163">
        <f t="shared" si="82"/>
        <v>2</v>
      </c>
      <c r="R252" s="163">
        <f t="shared" si="82"/>
        <v>0</v>
      </c>
      <c r="S252" s="163">
        <f t="shared" si="82"/>
        <v>0</v>
      </c>
      <c r="T252" s="163">
        <f t="shared" si="82"/>
        <v>0</v>
      </c>
      <c r="U252" s="163">
        <f t="shared" si="82"/>
        <v>0</v>
      </c>
      <c r="V252" s="163">
        <f t="shared" si="82"/>
        <v>0</v>
      </c>
      <c r="W252" s="163">
        <f t="shared" si="82"/>
        <v>0</v>
      </c>
      <c r="X252" s="177">
        <f t="shared" si="82"/>
        <v>6</v>
      </c>
      <c r="Y252" s="178">
        <f t="shared" si="82"/>
        <v>0</v>
      </c>
      <c r="Z252" s="167">
        <f t="shared" si="82"/>
        <v>3</v>
      </c>
      <c r="AA252" s="178">
        <f t="shared" si="82"/>
        <v>3</v>
      </c>
      <c r="AB252" s="167">
        <f t="shared" si="82"/>
        <v>0</v>
      </c>
      <c r="AC252" s="168">
        <f t="shared" si="82"/>
        <v>0</v>
      </c>
      <c r="AD252" s="167">
        <f t="shared" si="82"/>
        <v>0</v>
      </c>
      <c r="AE252" s="168">
        <f t="shared" si="82"/>
        <v>0</v>
      </c>
      <c r="AF252" s="167">
        <f t="shared" si="82"/>
        <v>0</v>
      </c>
      <c r="AG252" s="168">
        <f t="shared" si="82"/>
        <v>0</v>
      </c>
    </row>
    <row r="253" spans="1:33" s="28" customFormat="1" ht="14.25" customHeight="1" x14ac:dyDescent="0.25">
      <c r="A253" s="348">
        <v>122</v>
      </c>
      <c r="B253" s="393" t="s">
        <v>441</v>
      </c>
      <c r="C253" s="374" t="s">
        <v>442</v>
      </c>
      <c r="D253" s="169"/>
      <c r="E253" s="276">
        <v>1</v>
      </c>
      <c r="F253" s="156"/>
      <c r="G253" s="157"/>
      <c r="H253" s="156"/>
      <c r="I253" s="394">
        <f>X253*36</f>
        <v>108</v>
      </c>
      <c r="J253" s="156"/>
      <c r="K253" s="159">
        <f>P253*P$34+Q253*Q$34+R253*R$34+S253*S$34+T253*T$34+U253*U$34+V253*V$34+W253*W$34</f>
        <v>34</v>
      </c>
      <c r="L253" s="162">
        <v>17</v>
      </c>
      <c r="M253" s="162">
        <v>17</v>
      </c>
      <c r="N253" s="162"/>
      <c r="O253" s="395">
        <f>(I253-K253)</f>
        <v>74</v>
      </c>
      <c r="P253" s="161">
        <v>2</v>
      </c>
      <c r="Q253" s="162"/>
      <c r="R253" s="162"/>
      <c r="S253" s="162"/>
      <c r="T253" s="162"/>
      <c r="U253" s="162"/>
      <c r="V253" s="162"/>
      <c r="W253" s="162"/>
      <c r="X253" s="164">
        <f>SUM(Y253:AG253)</f>
        <v>3</v>
      </c>
      <c r="Y253" s="157"/>
      <c r="Z253" s="165">
        <v>3</v>
      </c>
      <c r="AA253" s="157"/>
      <c r="AB253" s="165"/>
      <c r="AC253" s="166"/>
      <c r="AD253" s="165"/>
      <c r="AE253" s="166"/>
      <c r="AF253" s="165"/>
      <c r="AG253" s="166"/>
    </row>
    <row r="254" spans="1:33" s="28" customFormat="1" ht="14.25" customHeight="1" thickBot="1" x14ac:dyDescent="0.3">
      <c r="A254" s="396">
        <v>123</v>
      </c>
      <c r="B254" s="393" t="s">
        <v>443</v>
      </c>
      <c r="C254" s="381" t="s">
        <v>444</v>
      </c>
      <c r="D254" s="219"/>
      <c r="E254" s="397">
        <v>2</v>
      </c>
      <c r="F254" s="220"/>
      <c r="G254" s="227"/>
      <c r="H254" s="220"/>
      <c r="I254" s="386">
        <f>X254*36</f>
        <v>108</v>
      </c>
      <c r="J254" s="220"/>
      <c r="K254" s="159">
        <f>P254*P$34+Q254*Q$34+R254*R$34+S254*S$34+T254*T$34+U254*U$34+V254*V$34+W254*W$34</f>
        <v>34</v>
      </c>
      <c r="L254" s="225">
        <v>17</v>
      </c>
      <c r="M254" s="225">
        <v>17</v>
      </c>
      <c r="N254" s="225"/>
      <c r="O254" s="387">
        <f>(I254-K254)</f>
        <v>74</v>
      </c>
      <c r="P254" s="224"/>
      <c r="Q254" s="225">
        <v>2</v>
      </c>
      <c r="R254" s="225"/>
      <c r="S254" s="225"/>
      <c r="T254" s="225"/>
      <c r="U254" s="225"/>
      <c r="V254" s="225"/>
      <c r="W254" s="225"/>
      <c r="X254" s="226">
        <f>SUM(Y254:AG254)</f>
        <v>3</v>
      </c>
      <c r="Y254" s="227"/>
      <c r="Z254" s="228"/>
      <c r="AA254" s="227">
        <v>3</v>
      </c>
      <c r="AB254" s="228"/>
      <c r="AC254" s="229"/>
      <c r="AD254" s="228"/>
      <c r="AE254" s="229"/>
      <c r="AF254" s="228"/>
      <c r="AG254" s="229"/>
    </row>
    <row r="255" spans="1:33" s="202" customFormat="1" ht="29.25" customHeight="1" thickTop="1" thickBot="1" x14ac:dyDescent="0.3">
      <c r="A255" s="239"/>
      <c r="B255" s="376"/>
      <c r="C255" s="366" t="s">
        <v>445</v>
      </c>
      <c r="D255" s="242"/>
      <c r="E255" s="377"/>
      <c r="F255" s="243"/>
      <c r="G255" s="244"/>
      <c r="H255" s="243"/>
      <c r="I255" s="296">
        <f t="shared" ref="I255:AG255" si="83">I37+I236+I242</f>
        <v>8640</v>
      </c>
      <c r="J255" s="243">
        <f t="shared" si="83"/>
        <v>0</v>
      </c>
      <c r="K255" s="243">
        <f t="shared" si="83"/>
        <v>3048</v>
      </c>
      <c r="L255" s="243">
        <f t="shared" si="83"/>
        <v>1349</v>
      </c>
      <c r="M255" s="243">
        <f t="shared" si="83"/>
        <v>1602</v>
      </c>
      <c r="N255" s="243">
        <f t="shared" si="83"/>
        <v>97</v>
      </c>
      <c r="O255" s="297">
        <f t="shared" si="83"/>
        <v>5592</v>
      </c>
      <c r="P255" s="242">
        <f t="shared" si="83"/>
        <v>32</v>
      </c>
      <c r="Q255" s="243">
        <f t="shared" si="83"/>
        <v>30</v>
      </c>
      <c r="R255" s="243">
        <f t="shared" si="83"/>
        <v>26</v>
      </c>
      <c r="S255" s="243">
        <f t="shared" si="83"/>
        <v>26</v>
      </c>
      <c r="T255" s="243">
        <f t="shared" si="83"/>
        <v>24</v>
      </c>
      <c r="U255" s="243">
        <f t="shared" si="83"/>
        <v>25</v>
      </c>
      <c r="V255" s="243">
        <f t="shared" si="83"/>
        <v>23</v>
      </c>
      <c r="W255" s="243">
        <f t="shared" si="83"/>
        <v>22</v>
      </c>
      <c r="X255" s="298">
        <f t="shared" si="83"/>
        <v>240</v>
      </c>
      <c r="Y255" s="244">
        <f t="shared" si="83"/>
        <v>0</v>
      </c>
      <c r="Z255" s="299">
        <f t="shared" si="83"/>
        <v>31</v>
      </c>
      <c r="AA255" s="244">
        <f t="shared" si="83"/>
        <v>29</v>
      </c>
      <c r="AB255" s="299">
        <f t="shared" si="83"/>
        <v>26</v>
      </c>
      <c r="AC255" s="300">
        <f t="shared" si="83"/>
        <v>34</v>
      </c>
      <c r="AD255" s="299">
        <f t="shared" si="83"/>
        <v>30</v>
      </c>
      <c r="AE255" s="300">
        <f t="shared" si="83"/>
        <v>30</v>
      </c>
      <c r="AF255" s="299">
        <f t="shared" si="83"/>
        <v>31</v>
      </c>
      <c r="AG255" s="300">
        <f t="shared" si="83"/>
        <v>29</v>
      </c>
    </row>
    <row r="256" spans="1:33" s="50" customFormat="1" ht="16.5" customHeight="1" thickTop="1" x14ac:dyDescent="0.25">
      <c r="A256" s="398"/>
      <c r="B256" s="399"/>
      <c r="C256" s="400" t="s">
        <v>446</v>
      </c>
      <c r="D256" s="401"/>
      <c r="E256" s="402"/>
      <c r="F256" s="403"/>
      <c r="G256" s="402"/>
      <c r="H256" s="402"/>
      <c r="I256" s="404"/>
      <c r="J256" s="403"/>
      <c r="K256" s="403"/>
      <c r="L256" s="405"/>
      <c r="M256" s="403"/>
      <c r="N256" s="403"/>
      <c r="O256" s="406"/>
      <c r="P256" s="407"/>
      <c r="Q256" s="407"/>
      <c r="R256" s="407"/>
      <c r="S256" s="407"/>
      <c r="T256" s="407"/>
      <c r="U256" s="407"/>
      <c r="V256" s="407"/>
      <c r="W256" s="407"/>
      <c r="X256" s="408"/>
      <c r="Y256" s="407"/>
      <c r="Z256" s="409"/>
      <c r="AA256" s="407"/>
      <c r="AB256" s="409"/>
      <c r="AC256" s="410"/>
      <c r="AD256" s="411"/>
      <c r="AE256" s="407"/>
      <c r="AF256" s="409"/>
      <c r="AG256" s="410"/>
    </row>
    <row r="257" spans="1:34" s="50" customFormat="1" ht="16.5" customHeight="1" x14ac:dyDescent="0.25">
      <c r="A257" s="412"/>
      <c r="B257" s="413"/>
      <c r="C257" s="414" t="s">
        <v>447</v>
      </c>
      <c r="D257" s="415"/>
      <c r="E257" s="416"/>
      <c r="F257" s="416"/>
      <c r="G257" s="417"/>
      <c r="H257" s="159"/>
      <c r="I257" s="158"/>
      <c r="J257" s="159"/>
      <c r="K257" s="159"/>
      <c r="L257" s="159"/>
      <c r="M257" s="159"/>
      <c r="N257" s="159"/>
      <c r="O257" s="160"/>
      <c r="P257" s="407"/>
      <c r="Q257" s="407"/>
      <c r="R257" s="407"/>
      <c r="S257" s="407"/>
      <c r="T257" s="407"/>
      <c r="U257" s="407"/>
      <c r="V257" s="407"/>
      <c r="W257" s="407"/>
      <c r="X257" s="418"/>
      <c r="Y257" s="419"/>
      <c r="Z257" s="420"/>
      <c r="AA257" s="421"/>
      <c r="AB257" s="420"/>
      <c r="AC257" s="422"/>
      <c r="AD257" s="161"/>
      <c r="AE257" s="421"/>
      <c r="AF257" s="420"/>
      <c r="AG257" s="422"/>
    </row>
    <row r="258" spans="1:34" s="50" customFormat="1" ht="16.5" customHeight="1" x14ac:dyDescent="0.25">
      <c r="A258" s="423"/>
      <c r="B258" s="424"/>
      <c r="C258" s="414" t="s">
        <v>448</v>
      </c>
      <c r="D258" s="425"/>
      <c r="E258" s="416"/>
      <c r="F258" s="416"/>
      <c r="G258" s="415"/>
      <c r="H258" s="159">
        <f>SUM(P258:W258)</f>
        <v>0</v>
      </c>
      <c r="I258" s="412"/>
      <c r="J258" s="159"/>
      <c r="K258" s="159"/>
      <c r="L258" s="159"/>
      <c r="M258" s="159"/>
      <c r="N258" s="159"/>
      <c r="O258" s="160"/>
      <c r="P258" s="421"/>
      <c r="Q258" s="421"/>
      <c r="R258" s="421"/>
      <c r="S258" s="421"/>
      <c r="T258" s="421"/>
      <c r="U258" s="421"/>
      <c r="V258" s="421"/>
      <c r="W258" s="277"/>
      <c r="X258" s="426"/>
      <c r="Y258" s="419"/>
      <c r="Z258" s="420"/>
      <c r="AA258" s="422"/>
      <c r="AB258" s="420"/>
      <c r="AC258" s="422"/>
      <c r="AD258" s="420"/>
      <c r="AE258" s="422"/>
      <c r="AF258" s="420"/>
      <c r="AG258" s="422"/>
    </row>
    <row r="259" spans="1:34" s="50" customFormat="1" ht="16.5" customHeight="1" x14ac:dyDescent="0.25">
      <c r="A259" s="423"/>
      <c r="B259" s="424"/>
      <c r="C259" s="414" t="s">
        <v>449</v>
      </c>
      <c r="D259" s="427" t="e">
        <f ca="1">SUM(P259:W259)</f>
        <v>#NAME?</v>
      </c>
      <c r="E259" s="416"/>
      <c r="F259" s="416"/>
      <c r="G259" s="416"/>
      <c r="H259" s="416"/>
      <c r="I259" s="158"/>
      <c r="J259" s="159"/>
      <c r="K259" s="159"/>
      <c r="L259" s="159"/>
      <c r="M259" s="159"/>
      <c r="N259" s="159"/>
      <c r="O259" s="160"/>
      <c r="P259" s="407" t="e">
        <f ca="1">OCount(1,D39:D105)+OCount(1,D107:D128)+OCount(1,D238:D245)</f>
        <v>#NAME?</v>
      </c>
      <c r="Q259" s="407" t="e">
        <f ca="1">OCount(2,D39:D105)+OCount(2,D107:D128)+OCount(2,D238:D245)</f>
        <v>#NAME?</v>
      </c>
      <c r="R259" s="407" t="e">
        <f ca="1">OCount(3,D39:D105)+OCount(3,D107:D128)+OCount(3,D238:D245)</f>
        <v>#NAME?</v>
      </c>
      <c r="S259" s="407" t="e">
        <f ca="1">OCount(4,D39:D105)+OCount(4,D107:D128)+OCount(4,D238:D245)</f>
        <v>#NAME?</v>
      </c>
      <c r="T259" s="407" t="e">
        <f ca="1">OCount(5,D39:D105)+OCount(5,D107:D128)+OCount(5,D238:D245)</f>
        <v>#NAME?</v>
      </c>
      <c r="U259" s="407" t="e">
        <f ca="1">OCount(6,D39:D105)+OCount(6,D107:D128)+OCount(6,D238:D245)</f>
        <v>#NAME?</v>
      </c>
      <c r="V259" s="407" t="e">
        <f ca="1">OCount(7,D39:D105)+OCount(7,D107:D128)+OCount(7,D238:D245)</f>
        <v>#NAME?</v>
      </c>
      <c r="W259" s="407" t="e">
        <f ca="1">OCount(8,D39:D105)+OCount(8,D107:D128)+OCount(8,D238:D245)</f>
        <v>#NAME?</v>
      </c>
      <c r="X259" s="348"/>
      <c r="Y259" s="421"/>
      <c r="Z259" s="420"/>
      <c r="AA259" s="421"/>
      <c r="AB259" s="420"/>
      <c r="AC259" s="422"/>
      <c r="AD259" s="161"/>
      <c r="AE259" s="421"/>
      <c r="AF259" s="420"/>
      <c r="AG259" s="422"/>
    </row>
    <row r="260" spans="1:34" s="50" customFormat="1" ht="16.5" customHeight="1" thickBot="1" x14ac:dyDescent="0.3">
      <c r="A260" s="428"/>
      <c r="B260" s="429"/>
      <c r="C260" s="430" t="s">
        <v>450</v>
      </c>
      <c r="D260" s="431"/>
      <c r="E260" s="432" t="e">
        <f ca="1">SUM(P260:W260)</f>
        <v>#NAME?</v>
      </c>
      <c r="F260" s="433"/>
      <c r="G260" s="433"/>
      <c r="H260" s="433"/>
      <c r="I260" s="434"/>
      <c r="J260" s="432"/>
      <c r="K260" s="432"/>
      <c r="L260" s="432"/>
      <c r="M260" s="432"/>
      <c r="N260" s="432"/>
      <c r="O260" s="435"/>
      <c r="P260" s="436" t="e">
        <f ca="1">OCount(1,E39:E105)+OCount(1,E107:E128)+OCount(1,E238:E245)</f>
        <v>#NAME?</v>
      </c>
      <c r="Q260" s="437" t="e">
        <f ca="1">OCount(2,E39:E105)+OCount(2,E107:E128)+OCount(2,E238:E245)</f>
        <v>#NAME?</v>
      </c>
      <c r="R260" s="437" t="e">
        <f ca="1">OCount(3,E39:E105)+OCount(3,E107:E128)+OCount(3,E238:E245)</f>
        <v>#NAME?</v>
      </c>
      <c r="S260" s="437" t="e">
        <f ca="1">OCount(4,E39:E105)+OCount(4,E107:E128)+OCount(4,E238:E245)</f>
        <v>#NAME?</v>
      </c>
      <c r="T260" s="437" t="e">
        <f ca="1">OCount(5,E39:E105)+OCount(5,E107:E128)+OCount(5,E238:E245)</f>
        <v>#NAME?</v>
      </c>
      <c r="U260" s="437" t="e">
        <f ca="1">OCount(6,E39:E105)+OCount(6,E107:E128)+OCount(6,E238:E245)</f>
        <v>#NAME?</v>
      </c>
      <c r="V260" s="437" t="e">
        <f ca="1">OCount(7,E39:E105)+OCount(7,E107:E128)+OCount(7,E238:E245)</f>
        <v>#NAME?</v>
      </c>
      <c r="W260" s="437" t="e">
        <f ca="1">OCount(8,E39:E105)+OCount(8,E107:E128)+OCount(8,E238:E245)</f>
        <v>#NAME?</v>
      </c>
      <c r="X260" s="438"/>
      <c r="Y260" s="437"/>
      <c r="Z260" s="439"/>
      <c r="AA260" s="437"/>
      <c r="AB260" s="439"/>
      <c r="AC260" s="440"/>
      <c r="AD260" s="441"/>
      <c r="AE260" s="437"/>
      <c r="AF260" s="439"/>
      <c r="AG260" s="440"/>
    </row>
    <row r="261" spans="1:34" s="50" customFormat="1" ht="13.8" thickTop="1" x14ac:dyDescent="0.25">
      <c r="A261" s="56"/>
      <c r="B261" s="442"/>
      <c r="C261" s="53"/>
      <c r="D261" s="443"/>
      <c r="E261" s="444"/>
      <c r="F261" s="443"/>
      <c r="G261" s="443"/>
      <c r="H261" s="443"/>
      <c r="I261" s="444"/>
      <c r="J261" s="444"/>
      <c r="K261" s="444"/>
      <c r="L261" s="444"/>
      <c r="M261" s="444"/>
      <c r="N261" s="444"/>
      <c r="O261" s="444"/>
      <c r="P261" s="445"/>
      <c r="Q261" s="445"/>
      <c r="R261" s="445"/>
      <c r="S261" s="445"/>
      <c r="T261" s="445"/>
      <c r="U261" s="445"/>
      <c r="V261" s="445"/>
      <c r="W261" s="445"/>
      <c r="X261" s="445"/>
      <c r="Y261" s="445"/>
      <c r="Z261" s="445"/>
      <c r="AA261" s="445"/>
      <c r="AB261" s="445"/>
      <c r="AC261" s="445"/>
      <c r="AD261" s="445"/>
      <c r="AE261" s="445"/>
      <c r="AF261" s="445"/>
      <c r="AG261" s="445"/>
    </row>
    <row r="262" spans="1:34" s="207" customFormat="1" x14ac:dyDescent="0.25">
      <c r="A262" s="446" t="s">
        <v>451</v>
      </c>
      <c r="B262" s="447"/>
      <c r="C262" s="448"/>
      <c r="D262" s="448"/>
      <c r="E262" s="448"/>
      <c r="F262" s="449"/>
      <c r="G262" s="448"/>
      <c r="H262" s="448"/>
      <c r="I262" s="450"/>
      <c r="J262" s="450"/>
      <c r="K262" s="451"/>
      <c r="L262" s="451"/>
      <c r="M262" s="452"/>
      <c r="N262" s="452"/>
      <c r="O262" s="453"/>
      <c r="P262" s="454"/>
      <c r="Q262" s="454"/>
      <c r="R262" s="454"/>
      <c r="S262" s="454"/>
      <c r="T262" s="454"/>
      <c r="U262" s="455"/>
      <c r="V262" s="455"/>
      <c r="W262" s="455"/>
      <c r="X262" s="455"/>
      <c r="Y262" s="455"/>
      <c r="Z262" s="455"/>
      <c r="AA262" s="455"/>
      <c r="AB262" s="455"/>
      <c r="AC262" s="455"/>
      <c r="AD262" s="455"/>
      <c r="AE262" s="455"/>
      <c r="AF262" s="455"/>
      <c r="AG262" s="455"/>
    </row>
    <row r="263" spans="1:34" customFormat="1" x14ac:dyDescent="0.25">
      <c r="A263" s="456" t="s">
        <v>452</v>
      </c>
      <c r="B263" s="457" t="s">
        <v>453</v>
      </c>
      <c r="C263" s="458"/>
      <c r="D263" s="458"/>
      <c r="E263" s="458"/>
      <c r="F263" s="458"/>
      <c r="G263" s="458"/>
      <c r="H263" s="458"/>
      <c r="I263" s="458"/>
      <c r="J263" s="459">
        <f>(X38+X236)/X255*100</f>
        <v>66.25</v>
      </c>
      <c r="K263" s="460" t="s">
        <v>454</v>
      </c>
      <c r="L263" s="460"/>
      <c r="M263" s="461"/>
      <c r="N263" s="461"/>
      <c r="O263" s="462"/>
      <c r="P263" s="461"/>
      <c r="Q263" s="22"/>
      <c r="R263" s="463"/>
      <c r="S263" s="463"/>
      <c r="T263" s="463"/>
      <c r="U263" s="463"/>
      <c r="V263" s="463"/>
      <c r="W263" s="463"/>
      <c r="X263" s="463"/>
      <c r="Y263" s="464"/>
      <c r="Z263" s="463"/>
      <c r="AA263" s="463"/>
      <c r="AB263" s="463"/>
      <c r="AC263" s="463"/>
      <c r="AD263" s="463"/>
      <c r="AE263" s="465"/>
      <c r="AF263" s="465"/>
      <c r="AG263" s="465"/>
      <c r="AH263" s="466"/>
    </row>
    <row r="264" spans="1:34" s="473" customFormat="1" x14ac:dyDescent="0.25">
      <c r="A264" s="467" t="s">
        <v>455</v>
      </c>
      <c r="B264" s="457" t="s">
        <v>456</v>
      </c>
      <c r="C264" s="468"/>
      <c r="D264" s="469"/>
      <c r="E264" s="469"/>
      <c r="F264" s="469"/>
      <c r="G264" s="469"/>
      <c r="H264" s="469"/>
      <c r="I264" s="451"/>
      <c r="J264" s="451"/>
      <c r="K264" s="470">
        <f>3717/I255*100</f>
        <v>43.020833333333336</v>
      </c>
      <c r="L264" s="460" t="s">
        <v>457</v>
      </c>
      <c r="M264" s="451"/>
      <c r="N264" s="451"/>
      <c r="O264" s="471"/>
      <c r="P264" s="472"/>
      <c r="Q264" s="472"/>
      <c r="R264" s="472"/>
      <c r="S264" s="472"/>
      <c r="T264" s="472"/>
      <c r="U264" s="455"/>
      <c r="V264" s="455"/>
      <c r="W264" s="455"/>
      <c r="X264" s="455"/>
      <c r="Y264" s="455"/>
      <c r="Z264" s="455"/>
      <c r="AA264" s="455"/>
      <c r="AB264" s="455"/>
      <c r="AC264" s="455"/>
      <c r="AD264" s="455"/>
      <c r="AE264" s="455"/>
      <c r="AF264" s="455"/>
      <c r="AG264" s="455"/>
    </row>
    <row r="265" spans="1:34" s="473" customFormat="1" x14ac:dyDescent="0.25">
      <c r="A265" s="467" t="s">
        <v>458</v>
      </c>
      <c r="B265" s="457" t="s">
        <v>459</v>
      </c>
      <c r="C265" s="468"/>
      <c r="D265" s="469"/>
      <c r="E265" s="469"/>
      <c r="F265" s="469"/>
      <c r="G265" s="469"/>
      <c r="H265" s="469"/>
      <c r="I265" s="451"/>
      <c r="J265" s="451"/>
      <c r="K265" s="474"/>
      <c r="L265" s="460"/>
      <c r="M265" s="451"/>
      <c r="N265" s="451"/>
      <c r="O265" s="471"/>
      <c r="P265" s="472"/>
      <c r="Q265" s="472"/>
      <c r="R265" s="472"/>
      <c r="S265" s="472"/>
      <c r="T265" s="472"/>
      <c r="U265" s="455"/>
      <c r="V265" s="455"/>
      <c r="W265" s="455"/>
      <c r="X265" s="455"/>
      <c r="Y265" s="455"/>
      <c r="Z265" s="455"/>
      <c r="AA265" s="455"/>
      <c r="AB265" s="455"/>
      <c r="AC265" s="455"/>
      <c r="AD265" s="455"/>
      <c r="AE265" s="455"/>
      <c r="AF265" s="455"/>
      <c r="AG265" s="455"/>
    </row>
    <row r="266" spans="1:34" s="207" customFormat="1" x14ac:dyDescent="0.25">
      <c r="A266" s="446"/>
      <c r="B266" s="467"/>
      <c r="C266" s="448"/>
      <c r="D266" s="448"/>
      <c r="E266" s="448"/>
      <c r="F266" s="449"/>
      <c r="G266" s="448"/>
      <c r="H266" s="448"/>
      <c r="I266" s="450"/>
      <c r="J266" s="450"/>
      <c r="K266" s="451"/>
      <c r="L266" s="451"/>
      <c r="M266" s="452"/>
      <c r="N266" s="452"/>
      <c r="O266" s="453"/>
      <c r="P266" s="454"/>
      <c r="Q266" s="454"/>
      <c r="R266" s="454"/>
      <c r="S266" s="454"/>
      <c r="T266" s="454"/>
      <c r="U266" s="455"/>
      <c r="V266" s="455"/>
      <c r="W266" s="455"/>
      <c r="X266" s="455"/>
      <c r="Y266" s="455"/>
      <c r="Z266" s="455"/>
      <c r="AA266" s="455"/>
      <c r="AB266" s="455"/>
      <c r="AC266" s="455"/>
      <c r="AD266" s="455"/>
      <c r="AE266" s="455"/>
      <c r="AF266" s="455"/>
      <c r="AG266" s="455"/>
    </row>
    <row r="267" spans="1:34" s="473" customFormat="1" x14ac:dyDescent="0.25">
      <c r="A267" s="207" t="s">
        <v>460</v>
      </c>
      <c r="B267" s="475"/>
      <c r="D267" s="476"/>
      <c r="E267" s="476"/>
      <c r="F267" s="476"/>
      <c r="G267" s="476"/>
      <c r="H267" s="476"/>
      <c r="I267" s="471"/>
      <c r="J267" s="471"/>
      <c r="L267" s="471"/>
      <c r="M267" s="471"/>
      <c r="N267" s="477" t="s">
        <v>461</v>
      </c>
      <c r="P267" s="472"/>
      <c r="Q267" s="472"/>
      <c r="R267" s="472"/>
      <c r="S267" s="472"/>
      <c r="T267" s="472"/>
      <c r="U267" s="455"/>
      <c r="V267" s="455"/>
      <c r="W267" s="455"/>
      <c r="X267" s="473" t="s">
        <v>462</v>
      </c>
      <c r="Y267" s="455"/>
      <c r="Z267" s="455"/>
      <c r="AC267" s="478" t="s">
        <v>463</v>
      </c>
      <c r="AD267" s="455"/>
      <c r="AE267" s="455"/>
      <c r="AF267" s="455"/>
      <c r="AG267" s="455"/>
    </row>
    <row r="268" spans="1:34" s="473" customFormat="1" x14ac:dyDescent="0.25">
      <c r="A268" s="207" t="s">
        <v>464</v>
      </c>
      <c r="D268" s="476"/>
      <c r="E268" s="476"/>
      <c r="F268" s="476"/>
      <c r="G268" s="476"/>
      <c r="H268" s="476"/>
      <c r="I268" s="471"/>
      <c r="J268" s="471"/>
      <c r="L268" s="471"/>
      <c r="M268" s="471"/>
      <c r="P268" s="472"/>
      <c r="Q268" s="472"/>
      <c r="R268" s="472"/>
      <c r="S268" s="472"/>
      <c r="T268" s="472"/>
      <c r="U268" s="455"/>
      <c r="V268" s="455"/>
      <c r="W268" s="455"/>
      <c r="Y268" s="455"/>
      <c r="Z268" s="455"/>
      <c r="AC268" s="479"/>
      <c r="AD268" s="455"/>
      <c r="AE268" s="455"/>
      <c r="AF268" s="455"/>
      <c r="AG268" s="455"/>
    </row>
    <row r="269" spans="1:34" s="207" customFormat="1" x14ac:dyDescent="0.25">
      <c r="B269" s="480"/>
      <c r="C269" s="480"/>
      <c r="D269" s="480"/>
      <c r="E269" s="481"/>
      <c r="F269" s="481"/>
      <c r="G269" s="481"/>
      <c r="H269" s="481"/>
      <c r="L269" s="471"/>
      <c r="M269" s="471"/>
      <c r="N269" s="482" t="s">
        <v>465</v>
      </c>
      <c r="P269" s="472"/>
      <c r="Q269" s="472"/>
      <c r="R269" s="472"/>
      <c r="S269" s="472"/>
      <c r="T269" s="472"/>
      <c r="U269" s="455"/>
      <c r="V269" s="455"/>
      <c r="W269" s="455"/>
      <c r="X269" s="483" t="s">
        <v>462</v>
      </c>
      <c r="Y269" s="455"/>
      <c r="Z269" s="455"/>
      <c r="AC269" s="479" t="s">
        <v>466</v>
      </c>
      <c r="AD269" s="455"/>
      <c r="AE269" s="455"/>
      <c r="AF269" s="455"/>
      <c r="AG269" s="455"/>
    </row>
    <row r="270" spans="1:34" s="207" customFormat="1" x14ac:dyDescent="0.25">
      <c r="A270" s="484" t="s">
        <v>467</v>
      </c>
      <c r="B270" s="485"/>
      <c r="C270" s="481"/>
      <c r="D270" s="481"/>
      <c r="E270" s="486"/>
      <c r="F270" s="487"/>
      <c r="G270" s="487"/>
      <c r="H270" s="487"/>
      <c r="L270" s="488"/>
      <c r="M270" s="471"/>
      <c r="N270" s="482"/>
      <c r="P270" s="472"/>
      <c r="Q270" s="472"/>
      <c r="R270" s="472"/>
      <c r="S270" s="472"/>
      <c r="T270" s="472"/>
      <c r="U270" s="455"/>
      <c r="V270" s="455"/>
      <c r="W270" s="455"/>
      <c r="X270" s="473"/>
      <c r="Y270" s="455"/>
      <c r="Z270" s="455"/>
      <c r="AC270" s="479"/>
      <c r="AD270" s="455"/>
      <c r="AE270" s="455"/>
      <c r="AF270" s="455"/>
      <c r="AG270" s="455"/>
    </row>
    <row r="271" spans="1:34" s="207" customFormat="1" ht="12.75" customHeight="1" x14ac:dyDescent="0.25">
      <c r="A271" s="484" t="s">
        <v>468</v>
      </c>
      <c r="B271" s="485"/>
      <c r="C271" s="481"/>
      <c r="D271" s="481"/>
      <c r="E271" s="486"/>
      <c r="F271" s="487"/>
      <c r="G271" s="487"/>
      <c r="H271" s="487"/>
      <c r="L271" s="488"/>
      <c r="M271" s="471"/>
      <c r="N271" s="489" t="s">
        <v>469</v>
      </c>
      <c r="P271" s="490"/>
      <c r="Q271" s="472"/>
      <c r="R271" s="472"/>
      <c r="S271" s="472"/>
      <c r="T271" s="472"/>
      <c r="U271" s="455"/>
      <c r="V271" s="455"/>
      <c r="W271" s="455"/>
      <c r="X271" s="483" t="s">
        <v>462</v>
      </c>
      <c r="Y271" s="455"/>
      <c r="Z271" s="455"/>
      <c r="AC271" s="207" t="s">
        <v>470</v>
      </c>
      <c r="AD271" s="455"/>
      <c r="AE271" s="455"/>
      <c r="AF271" s="455"/>
      <c r="AG271" s="455"/>
    </row>
    <row r="272" spans="1:34" s="207" customFormat="1" x14ac:dyDescent="0.25">
      <c r="B272" s="491"/>
      <c r="C272" s="492"/>
      <c r="D272" s="492"/>
      <c r="E272" s="198"/>
      <c r="F272" s="198"/>
      <c r="L272" s="493"/>
      <c r="M272" s="494"/>
      <c r="N272" s="477"/>
      <c r="P272" s="495"/>
      <c r="Q272" s="496"/>
      <c r="R272" s="495"/>
      <c r="S272" s="495"/>
      <c r="T272" s="495"/>
      <c r="U272" s="455"/>
      <c r="V272" s="455"/>
      <c r="W272" s="455"/>
      <c r="X272" s="473"/>
      <c r="Y272" s="455"/>
      <c r="Z272" s="497"/>
      <c r="AC272" s="479"/>
      <c r="AD272" s="455"/>
      <c r="AE272" s="455"/>
      <c r="AF272" s="455"/>
      <c r="AG272" s="455"/>
    </row>
    <row r="273" spans="1:33" s="207" customFormat="1" x14ac:dyDescent="0.25">
      <c r="A273" s="478" t="s">
        <v>471</v>
      </c>
      <c r="B273" s="485"/>
      <c r="C273" s="481"/>
      <c r="D273" s="481"/>
      <c r="L273" s="493"/>
      <c r="M273" s="494"/>
      <c r="N273" s="498" t="s">
        <v>472</v>
      </c>
      <c r="P273" s="499"/>
      <c r="Q273" s="499"/>
      <c r="R273" s="499"/>
      <c r="S273" s="499"/>
      <c r="T273" s="499"/>
      <c r="U273" s="455"/>
      <c r="V273" s="455"/>
      <c r="W273" s="455"/>
      <c r="X273" s="483" t="s">
        <v>462</v>
      </c>
      <c r="Y273" s="500"/>
      <c r="Z273" s="497"/>
      <c r="AC273" s="479" t="s">
        <v>466</v>
      </c>
      <c r="AD273" s="455"/>
      <c r="AE273" s="455"/>
      <c r="AF273" s="455"/>
      <c r="AG273" s="455"/>
    </row>
    <row r="274" spans="1:33" s="207" customFormat="1" x14ac:dyDescent="0.25">
      <c r="B274" s="485"/>
      <c r="C274" s="481"/>
      <c r="D274" s="481"/>
      <c r="L274" s="493"/>
      <c r="M274" s="494"/>
      <c r="N274" s="493"/>
      <c r="P274" s="499"/>
      <c r="Q274" s="496"/>
      <c r="R274" s="499"/>
      <c r="S274" s="499"/>
      <c r="T274" s="499"/>
      <c r="U274" s="455"/>
      <c r="V274" s="455"/>
      <c r="W274" s="455"/>
      <c r="X274" s="455"/>
      <c r="Y274" s="455"/>
      <c r="Z274" s="497"/>
      <c r="AD274" s="455"/>
      <c r="AE274" s="455"/>
      <c r="AF274" s="455"/>
      <c r="AG274" s="455"/>
    </row>
    <row r="275" spans="1:33" s="207" customFormat="1" x14ac:dyDescent="0.25">
      <c r="A275" s="480"/>
      <c r="B275" s="485"/>
      <c r="C275" s="481"/>
      <c r="D275" s="481"/>
      <c r="K275" s="493"/>
      <c r="L275" s="493"/>
      <c r="M275" s="494"/>
      <c r="N275" s="494"/>
      <c r="O275" s="493"/>
      <c r="P275" s="499"/>
      <c r="Q275" s="496"/>
      <c r="R275" s="499"/>
      <c r="S275" s="499"/>
      <c r="T275" s="499"/>
      <c r="U275" s="455"/>
      <c r="V275" s="455"/>
      <c r="W275" s="455"/>
      <c r="X275" s="500"/>
      <c r="Y275" s="500"/>
      <c r="Z275" s="497"/>
      <c r="AA275" s="501"/>
      <c r="AB275" s="497"/>
      <c r="AC275" s="501"/>
      <c r="AD275" s="455"/>
      <c r="AE275" s="455"/>
      <c r="AF275" s="455"/>
      <c r="AG275" s="455"/>
    </row>
    <row r="276" spans="1:33" s="207" customFormat="1" x14ac:dyDescent="0.25">
      <c r="B276" s="502"/>
      <c r="C276" s="502"/>
      <c r="D276" s="502"/>
      <c r="E276" s="502"/>
      <c r="F276" s="502"/>
      <c r="G276" s="502"/>
      <c r="H276" s="502"/>
      <c r="I276" s="502"/>
      <c r="J276" s="502"/>
      <c r="K276" s="502"/>
      <c r="L276" s="502"/>
      <c r="M276" s="494"/>
      <c r="N276" s="494"/>
      <c r="O276" s="493"/>
      <c r="P276" s="499"/>
      <c r="Q276" s="496"/>
      <c r="R276" s="499"/>
      <c r="S276" s="499"/>
      <c r="T276" s="499"/>
      <c r="U276" s="455"/>
      <c r="V276" s="455"/>
      <c r="W276" s="455"/>
      <c r="X276" s="455"/>
      <c r="Y276" s="455"/>
      <c r="Z276" s="497"/>
      <c r="AA276" s="501"/>
      <c r="AB276" s="497"/>
      <c r="AC276" s="455"/>
      <c r="AD276" s="455"/>
      <c r="AE276" s="455"/>
      <c r="AF276" s="455"/>
      <c r="AG276" s="455"/>
    </row>
    <row r="277" spans="1:33" x14ac:dyDescent="0.25">
      <c r="B277" s="502"/>
      <c r="C277" s="502"/>
      <c r="D277" s="502"/>
      <c r="E277" s="502"/>
      <c r="F277" s="502"/>
      <c r="G277" s="502"/>
      <c r="H277" s="502"/>
      <c r="I277" s="502"/>
      <c r="J277" s="502"/>
      <c r="K277" s="502"/>
      <c r="L277" s="502"/>
    </row>
    <row r="278" spans="1:33" customFormat="1" x14ac:dyDescent="0.25">
      <c r="B278" s="502"/>
      <c r="C278" s="502"/>
      <c r="D278" s="502"/>
      <c r="E278" s="502"/>
      <c r="F278" s="502"/>
      <c r="G278" s="502"/>
      <c r="H278" s="502"/>
      <c r="I278" s="502"/>
      <c r="J278" s="502"/>
      <c r="K278" s="502"/>
      <c r="L278" s="502"/>
      <c r="M278" s="503"/>
      <c r="N278" s="503"/>
      <c r="O278" s="503"/>
      <c r="P278" s="504"/>
      <c r="Q278" s="505"/>
      <c r="R278" s="504"/>
      <c r="S278" s="503"/>
      <c r="T278" s="503"/>
      <c r="U278" s="503"/>
      <c r="V278" s="503"/>
      <c r="W278" s="503"/>
      <c r="X278" s="504"/>
      <c r="Y278" s="504"/>
      <c r="Z278" s="504"/>
      <c r="AA278" s="504"/>
      <c r="AB278" s="504"/>
      <c r="AC278" s="504"/>
      <c r="AD278" s="504"/>
      <c r="AE278" s="504"/>
      <c r="AF278" s="504"/>
      <c r="AG278" s="504"/>
    </row>
    <row r="279" spans="1:33" customFormat="1" x14ac:dyDescent="0.25">
      <c r="B279" s="502"/>
      <c r="C279" s="502"/>
      <c r="D279" s="502"/>
      <c r="E279" s="502"/>
      <c r="F279" s="502"/>
      <c r="G279" s="502"/>
      <c r="H279" s="502"/>
      <c r="I279" s="502"/>
      <c r="J279" s="502"/>
      <c r="K279" s="502"/>
      <c r="L279" s="502"/>
      <c r="M279" s="503"/>
      <c r="N279" s="503"/>
      <c r="O279" s="503"/>
      <c r="P279" s="504"/>
      <c r="Q279" s="505"/>
      <c r="R279" s="504"/>
      <c r="S279" s="503"/>
      <c r="T279" s="503"/>
      <c r="U279" s="503"/>
      <c r="V279" s="503"/>
      <c r="W279" s="503"/>
      <c r="X279" s="504"/>
      <c r="Y279" s="504"/>
      <c r="Z279" s="504"/>
      <c r="AA279" s="504"/>
      <c r="AB279" s="504"/>
      <c r="AC279" s="504"/>
      <c r="AD279" s="504"/>
      <c r="AE279" s="504"/>
      <c r="AF279" s="504"/>
      <c r="AG279" s="504"/>
    </row>
    <row r="280" spans="1:33" customFormat="1" x14ac:dyDescent="0.25">
      <c r="B280" s="502"/>
      <c r="C280" s="502"/>
      <c r="D280" s="502"/>
      <c r="E280" s="502"/>
      <c r="F280" s="502"/>
      <c r="G280" s="502"/>
      <c r="H280" s="502"/>
      <c r="I280" s="502"/>
      <c r="J280" s="502"/>
      <c r="K280" s="502"/>
      <c r="L280" s="502"/>
      <c r="M280" s="503"/>
      <c r="N280" s="503"/>
      <c r="O280" s="503"/>
      <c r="P280" s="504"/>
      <c r="Q280" s="505"/>
      <c r="R280" s="504"/>
      <c r="S280" s="503"/>
      <c r="T280" s="503"/>
      <c r="U280" s="503"/>
      <c r="V280" s="503"/>
      <c r="W280" s="503"/>
      <c r="X280" s="504"/>
      <c r="Y280" s="504"/>
      <c r="Z280" s="504"/>
      <c r="AA280" s="504"/>
      <c r="AB280" s="504"/>
      <c r="AC280" s="504"/>
      <c r="AD280" s="504"/>
      <c r="AE280" s="504"/>
      <c r="AF280" s="504"/>
      <c r="AG280" s="504"/>
    </row>
    <row r="281" spans="1:33" customFormat="1" x14ac:dyDescent="0.25">
      <c r="B281" s="504"/>
      <c r="C281" s="504"/>
      <c r="D281" s="505"/>
      <c r="E281" s="504"/>
      <c r="F281" s="504"/>
      <c r="G281" s="504"/>
      <c r="H281" s="504"/>
      <c r="I281" s="504"/>
      <c r="J281" s="504"/>
      <c r="K281" s="504"/>
      <c r="L281" s="504"/>
      <c r="M281" s="503"/>
      <c r="N281" s="503"/>
      <c r="O281" s="503"/>
      <c r="P281" s="504"/>
      <c r="Q281" s="505"/>
      <c r="R281" s="504"/>
      <c r="S281" s="503"/>
      <c r="T281" s="503"/>
      <c r="U281" s="503"/>
      <c r="V281" s="503"/>
      <c r="W281" s="503"/>
      <c r="X281" s="504"/>
      <c r="Y281" s="504"/>
      <c r="Z281" s="504"/>
      <c r="AA281" s="504"/>
      <c r="AB281" s="504"/>
      <c r="AC281" s="504"/>
      <c r="AD281" s="504"/>
      <c r="AE281" s="504"/>
      <c r="AF281" s="504"/>
      <c r="AG281" s="504"/>
    </row>
    <row r="282" spans="1:33" customFormat="1" x14ac:dyDescent="0.25">
      <c r="B282" s="504"/>
      <c r="C282" s="504"/>
      <c r="D282" s="505"/>
      <c r="E282" s="504"/>
      <c r="F282" s="504"/>
      <c r="G282" s="504"/>
      <c r="H282" s="504"/>
      <c r="I282" s="504"/>
      <c r="J282" s="504"/>
      <c r="K282" s="504"/>
      <c r="L282" s="504"/>
      <c r="M282" s="503"/>
      <c r="N282" s="503"/>
      <c r="O282" s="503"/>
      <c r="P282" s="504"/>
      <c r="Q282" s="505"/>
      <c r="R282" s="504"/>
      <c r="S282" s="503"/>
      <c r="T282" s="503"/>
      <c r="U282" s="503"/>
      <c r="V282" s="503"/>
      <c r="W282" s="503"/>
      <c r="X282" s="504"/>
      <c r="Y282" s="504"/>
      <c r="Z282" s="504"/>
      <c r="AA282" s="504"/>
      <c r="AB282" s="504"/>
      <c r="AC282" s="504"/>
      <c r="AD282" s="504"/>
      <c r="AE282" s="504"/>
      <c r="AF282" s="504"/>
      <c r="AG282" s="504"/>
    </row>
    <row r="283" spans="1:33" customFormat="1" x14ac:dyDescent="0.25">
      <c r="B283" s="504"/>
      <c r="C283" s="504"/>
      <c r="D283" s="505"/>
      <c r="E283" s="504"/>
      <c r="F283" s="504"/>
      <c r="G283" s="504"/>
      <c r="H283" s="504"/>
      <c r="I283" s="504"/>
      <c r="J283" s="504"/>
      <c r="K283" s="504"/>
      <c r="L283" s="504"/>
      <c r="M283" s="503"/>
      <c r="N283" s="503"/>
      <c r="O283" s="503"/>
      <c r="P283" s="504"/>
      <c r="Q283" s="505"/>
      <c r="R283" s="504"/>
      <c r="S283" s="503"/>
      <c r="T283" s="503"/>
      <c r="U283" s="503"/>
      <c r="V283" s="503"/>
      <c r="W283" s="503"/>
      <c r="X283" s="504"/>
      <c r="Y283" s="504"/>
      <c r="Z283" s="504"/>
      <c r="AA283" s="504"/>
      <c r="AB283" s="504"/>
      <c r="AC283" s="504"/>
      <c r="AD283" s="504"/>
      <c r="AE283" s="504"/>
      <c r="AF283" s="504"/>
      <c r="AG283" s="504"/>
    </row>
  </sheetData>
  <dataConsolidate/>
  <mergeCells count="30">
    <mergeCell ref="D7:W7"/>
    <mergeCell ref="D1:W1"/>
    <mergeCell ref="D2:W2"/>
    <mergeCell ref="D3:W3"/>
    <mergeCell ref="D5:W5"/>
    <mergeCell ref="AC5:AD5"/>
    <mergeCell ref="D8:W8"/>
    <mergeCell ref="D9:W9"/>
    <mergeCell ref="D10:W10"/>
    <mergeCell ref="F14:U14"/>
    <mergeCell ref="D28:U28"/>
    <mergeCell ref="X30:AG31"/>
    <mergeCell ref="P31:Q31"/>
    <mergeCell ref="R31:S31"/>
    <mergeCell ref="T31:U31"/>
    <mergeCell ref="V31:W31"/>
    <mergeCell ref="P30:W30"/>
    <mergeCell ref="B166:C166"/>
    <mergeCell ref="B203:C203"/>
    <mergeCell ref="AB34:AC34"/>
    <mergeCell ref="AD34:AE34"/>
    <mergeCell ref="AF34:AG34"/>
    <mergeCell ref="P35:W35"/>
    <mergeCell ref="B106:C106"/>
    <mergeCell ref="B137:C137"/>
    <mergeCell ref="X32:X35"/>
    <mergeCell ref="Y32:Y35"/>
    <mergeCell ref="Z32:AG33"/>
    <mergeCell ref="P33:W33"/>
    <mergeCell ref="Z34:AA34"/>
  </mergeCells>
  <conditionalFormatting sqref="K264:K265">
    <cfRule type="expression" dxfId="0" priority="1" stopIfTrue="1">
      <formula>(#REF! = ", что НЕ соответствует требованиям ФГОС!!!")</formula>
    </cfRule>
  </conditionalFormatting>
  <dataValidations count="1">
    <dataValidation allowBlank="1" showInputMessage="1" showErrorMessage="1" sqref="B75 C65:C72 A98 A163:A165 B61 D61:E61 B39:E39 D42:E42 B50:E50 D183:E188 A93:C93 B51:C60 A233:A235 B73 A39:A56 B95:B105 A200:A202 B64:E64 A134:A136 B167:B194 D122:E123 D174:E174 D177:E177 D180:E180 A65:A72 B229:B235 D126:E128 B130:B136 D149:E151 A74:A92 D211:E211 D214:E215 D226:E226 B159:B165 B196:B202 D116:E120 B204:B227 B40:C49 A58:A63 C61:C63 B107:B121 D220:E224 A147 B138:B147 A148:C151 D154:E156 A153:C157 A152:E152 C147:E147"/>
  </dataValidations>
  <pageMargins left="0.78740157480314965" right="0.39370078740157483" top="0.39370078740157483" bottom="0.39370078740157483" header="0.11811023622047245" footer="0.11811023622047245"/>
  <pageSetup paperSize="9" scale="60" fitToHeight="7" orientation="landscape" r:id="rId1"/>
  <headerFooter alignWithMargins="0">
    <oddFooter>&amp;LУчебный план направления 22.03.02 на &amp;N стр.&amp;RСтр. &amp;P</oddFooter>
  </headerFooter>
  <rowBreaks count="6" manualBreakCount="6">
    <brk id="54" max="32" man="1"/>
    <brk id="86" max="32" man="1"/>
    <brk id="118" max="32" man="1"/>
    <brk id="155" max="32" man="1"/>
    <brk id="202" max="32" man="1"/>
    <brk id="245" max="3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план 2023_Инженерные_решения_</vt:lpstr>
      <vt:lpstr>'план 2023_Инженерные_решения_'!Заголовки_для_печати</vt:lpstr>
      <vt:lpstr>'план 2023_Инженерные_решения_'!Область_печати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Пионткевич Марина Владимировна</dc:creator>
  <cp:lastModifiedBy>Пионткевич Марина Владимировна</cp:lastModifiedBy>
  <dcterms:created xsi:type="dcterms:W3CDTF">2024-01-23T10:23:09Z</dcterms:created>
  <dcterms:modified xsi:type="dcterms:W3CDTF">2024-01-25T11:32:00Z</dcterms:modified>
</cp:coreProperties>
</file>